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S1"/>
    <sheet name="Settings" sheetId="2" r:id="rIdS2"/>
    <sheet name="Strategic plan" sheetId="3" r:id="rIdS3"/>
    <sheet name="Budget lines" sheetId="4" r:id="rIdS4"/>
    <sheet name="Departments" sheetId="5" r:id="rIdS5"/>
    <sheet name="Department pack" sheetId="6" r:id="rIdS6"/>
    <sheet name="Returns" sheetId="7" r:id="rIdS7"/>
    <sheet name="Items (helper)" sheetId="8" r:id="rIdS8"/>
    <sheet name="Dashboard" sheetId="9" r:id="rIdS9"/>
    <sheet name="Department detail" sheetId="10" r:id="rIdS10"/>
  </sheets>
  <definedNames>
    <definedName name="SchoolName">'Settings'!$B$3</definedName>
    <definedName name="FinYear">'Settings'!$B$4</definedName>
    <definedName name="Currency">'Settings'!$B$5</definedName>
    <definedName name="FYStart">'Settings'!$B$6</definedName>
    <definedName name="AmberAt">'Settings'!$B$9</definedName>
    <definedName name="FrontLoad">'Settings'!$B$10</definedName>
    <definedName name="YearEnd">'Settings'!$B$11</definedName>
    <definedName name="BigTicket">'Settings'!$B$12</definedName>
    <definedName name="PriorityNames">'Strategic plan'!$B$5:$B$12</definedName>
    <definedName name="DeptNames">'Departments'!$B$5:$B$34</definedName>
    <definedName name="DeptSections">'Departments'!$A$5:$A$34</definedName>
    <definedName name="DeptAllocations">'Departments'!$C$5:$C$34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"/>
    <numFmt numFmtId="165" formatCode="0%"/>
    <numFmt numFmtId="166" formatCode="d mmm yyyy"/>
    <numFmt numFmtId="167" formatCode="#,##0"/>
  </numFmts>
  <fonts count="11">
    <font>
      <sz val="11"/>
      <color rgb="FF1E2628"/>
      <name val="Calibri"/>
      <family val="2"/>
    </font>
    <font>
      <b/>
      <sz val="11"/>
      <color rgb="FF1E2628"/>
      <name val="Calibri"/>
      <family val="2"/>
    </font>
    <font>
      <b/>
      <sz val="20"/>
      <color rgb="FF1F4A56"/>
      <name val="Calibri"/>
      <family val="2"/>
    </font>
    <font>
      <b/>
      <sz val="13"/>
      <color rgb="FF1F4A56"/>
      <name val="Calibri"/>
      <family val="2"/>
    </font>
    <font>
      <sz val="10"/>
      <color rgb="FF5B6360"/>
      <name val="Calibri"/>
      <family val="2"/>
    </font>
    <font>
      <b/>
      <sz val="11"/>
      <color rgb="FFFFFFFF"/>
      <name val="Calibri"/>
      <family val="2"/>
    </font>
    <font>
      <i/>
      <sz val="10"/>
      <color rgb="FF5B6360"/>
      <name val="Calibri"/>
      <family val="2"/>
    </font>
    <font>
      <b/>
      <sz val="12"/>
      <color rgb="FFB0503C"/>
      <name val="Calibri"/>
      <family val="2"/>
    </font>
    <font>
      <sz val="11"/>
      <color rgb="FFB0503C"/>
      <name val="Calibri"/>
      <family val="2"/>
    </font>
    <font>
      <u/>
      <sz val="11"/>
      <color rgb="FF1F4A56"/>
      <name val="Calibri"/>
      <family val="2"/>
    </font>
    <font>
      <b/>
      <sz val="16"/>
      <color rgb="FF1E262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3ECEE"/>
        <bgColor indexed="64"/>
      </patternFill>
    </fill>
    <fill>
      <patternFill patternType="solid">
        <fgColor rgb="FFFFF6D5"/>
        <bgColor indexed="64"/>
      </patternFill>
    </fill>
    <fill>
      <patternFill patternType="solid">
        <fgColor rgb="FF1F4A56"/>
        <bgColor indexed="64"/>
      </patternFill>
    </fill>
    <fill>
      <patternFill patternType="solid">
        <fgColor rgb="FFF6E6DF"/>
        <bgColor indexed="64"/>
      </patternFill>
    </fill>
    <fill>
      <patternFill patternType="solid">
        <fgColor rgb="FFFAF6EE"/>
        <bgColor indexed="64"/>
      </patternFill>
    </fill>
  </fills>
  <borders count="3">
    <border>
      <left/>
      <right/>
      <top/>
      <bottom/>
      <diagonal/>
    </border>
    <border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  <border>
      <left/>
      <right/>
      <top style="medium">
        <color rgb="FF1F4A56"/>
      </top>
      <bottom/>
      <diagonal/>
    </border>
  </borders>
  <cellStyleXfs count="1">
    <xf numFmtId="0" fontId="0" fillId="0" borderId="0"/>
  </cellStyleXfs>
  <cellXfs count="38">
    <xf numFmtId="0" fontId="0" fillId="0" borderId="0" xfId="0" applyFont="1" applyFill="1" applyBorder="1" applyNumberFormat="1" applyAlignment="1" applyProtection="1">
      <alignment vertical="center"/>
      <protection locked="1"/>
    </xf>
    <xf numFmtId="0" fontId="0" fillId="0" borderId="0" xfId="0" applyFont="1" applyFill="1" applyBorder="1" applyNumberFormat="1" applyAlignment="1" applyProtection="1">
      <alignment vertical="center" wrapText="1"/>
      <protection locked="1"/>
    </xf>
    <xf numFmtId="0" fontId="1" fillId="0" borderId="0" xfId="0" applyFont="1" applyFill="1" applyBorder="1" applyNumberFormat="1" applyAlignment="1" applyProtection="1">
      <alignment vertical="center"/>
      <protection locked="1"/>
    </xf>
    <xf numFmtId="0" fontId="2" fillId="0" borderId="0" xfId="0" applyFont="1" applyFill="1" applyBorder="1" applyNumberFormat="1" applyAlignment="1" applyProtection="1">
      <alignment vertical="center"/>
      <protection locked="1"/>
    </xf>
    <xf numFmtId="0" fontId="3" fillId="0" borderId="0" xfId="0" applyFont="1" applyFill="1" applyBorder="1" applyNumberFormat="1" applyAlignment="1" applyProtection="1">
      <alignment vertical="center"/>
      <protection locked="1"/>
    </xf>
    <xf numFmtId="0" fontId="4" fillId="0" borderId="0" xfId="0" applyFont="1" applyFill="1" applyBorder="1" applyNumberFormat="1" applyAlignment="1" applyProtection="1">
      <alignment vertical="center" wrapText="1"/>
      <protection locked="1"/>
    </xf>
    <xf numFmtId="0" fontId="6" fillId="0" borderId="0" xfId="0" applyFont="1" applyFill="1" applyBorder="1" applyNumberFormat="1" applyAlignment="1" applyProtection="1">
      <alignment vertical="center" wrapText="1"/>
      <protection locked="1"/>
    </xf>
    <xf numFmtId="0" fontId="7" fillId="0" borderId="0" xfId="0" applyFont="1" applyFill="1" applyBorder="1" applyNumberFormat="1" applyAlignment="1" applyProtection="1">
      <alignment vertical="center" wrapText="1"/>
      <protection locked="1"/>
    </xf>
    <xf numFmtId="0" fontId="9" fillId="0" borderId="0" xfId="0" applyFont="1" applyFill="1" applyBorder="1" applyNumberFormat="1" applyAlignment="1" applyProtection="1">
      <alignment vertical="center"/>
      <protection locked="1"/>
    </xf>
    <xf numFmtId="164" fontId="10" fillId="0" borderId="0" xfId="0" applyFont="1" applyFill="1" applyBorder="1" applyNumberFormat="1" applyAlignment="1" applyProtection="1">
      <alignment vertical="center"/>
      <protection locked="1"/>
    </xf>
    <xf numFmtId="165" fontId="10" fillId="0" borderId="0" xfId="0" applyFont="1" applyFill="1" applyBorder="1" applyNumberFormat="1" applyAlignment="1" applyProtection="1">
      <alignment vertical="center"/>
      <protection locked="1"/>
    </xf>
    <xf numFmtId="0" fontId="5" fillId="4" borderId="0" xfId="0" applyFont="1" applyFill="1" applyBorder="1" applyNumberFormat="1" applyAlignment="1" applyProtection="1">
      <alignment vertical="center"/>
      <protection locked="1"/>
    </xf>
    <xf numFmtId="0" fontId="1" fillId="2" borderId="1" xfId="0" applyFont="1" applyFill="1" applyBorder="1" applyNumberFormat="1" applyAlignment="1" applyProtection="1">
      <alignment vertical="center" wrapText="1"/>
      <protection locked="1"/>
    </xf>
    <xf numFmtId="0" fontId="0" fillId="0" borderId="1" xfId="0" applyFont="1" applyFill="1" applyBorder="1" applyNumberFormat="1" applyAlignment="1" applyProtection="1">
      <alignment vertical="center"/>
      <protection locked="1"/>
    </xf>
    <xf numFmtId="0" fontId="0" fillId="0" borderId="1" xfId="0" applyFont="1" applyFill="1" applyBorder="1" applyNumberFormat="1" applyAlignment="1" applyProtection="1">
      <alignment vertical="center" wrapText="1"/>
      <protection locked="1"/>
    </xf>
    <xf numFmtId="0" fontId="1" fillId="0" borderId="1" xfId="0" applyFont="1" applyFill="1" applyBorder="1" applyNumberFormat="1" applyAlignment="1" applyProtection="1">
      <alignment vertical="center"/>
      <protection locked="1"/>
    </xf>
    <xf numFmtId="164" fontId="0" fillId="0" borderId="1" xfId="0" applyFont="1" applyFill="1" applyBorder="1" applyNumberFormat="1" applyAlignment="1" applyProtection="1">
      <alignment vertical="center"/>
      <protection locked="1"/>
    </xf>
    <xf numFmtId="164" fontId="1" fillId="0" borderId="1" xfId="0" applyFont="1" applyFill="1" applyBorder="1" applyNumberFormat="1" applyAlignment="1" applyProtection="1">
      <alignment vertical="center"/>
      <protection locked="1"/>
    </xf>
    <xf numFmtId="165" fontId="0" fillId="0" borderId="1" xfId="0" applyFont="1" applyFill="1" applyBorder="1" applyNumberFormat="1" applyAlignment="1" applyProtection="1">
      <alignment vertical="center" horizontal="center"/>
      <protection locked="1"/>
    </xf>
    <xf numFmtId="0" fontId="0" fillId="0" borderId="1" xfId="0" applyFont="1" applyFill="1" applyBorder="1" applyNumberFormat="1" applyAlignment="1" applyProtection="1">
      <alignment vertical="center" horizontal="center"/>
      <protection locked="1"/>
    </xf>
    <xf numFmtId="0" fontId="8" fillId="0" borderId="1" xfId="0" applyFont="1" applyFill="1" applyBorder="1" applyNumberFormat="1" applyAlignment="1" applyProtection="1">
      <alignment vertical="center"/>
      <protection locked="1"/>
    </xf>
    <xf numFmtId="164" fontId="1" fillId="0" borderId="2" xfId="0" applyFont="1" applyFill="1" applyBorder="1" applyNumberFormat="1" applyAlignment="1" applyProtection="1">
      <alignment vertical="center"/>
      <protection locked="1"/>
    </xf>
    <xf numFmtId="0" fontId="1" fillId="0" borderId="2" xfId="0" applyFont="1" applyFill="1" applyBorder="1" applyNumberFormat="1" applyAlignment="1" applyProtection="1">
      <alignment vertical="center"/>
      <protection locked="1"/>
    </xf>
    <xf numFmtId="0" fontId="0" fillId="3" borderId="1" xfId="0" applyFont="1" applyFill="1" applyBorder="1" applyNumberFormat="1" applyAlignment="1" applyProtection="1">
      <alignment vertical="center"/>
      <protection locked="0"/>
    </xf>
    <xf numFmtId="0" fontId="0" fillId="3" borderId="1" xfId="0" applyFont="1" applyFill="1" applyBorder="1" applyNumberFormat="1" applyAlignment="1" applyProtection="1">
      <alignment vertical="center" wrapText="1"/>
      <protection locked="0"/>
    </xf>
    <xf numFmtId="164" fontId="0" fillId="3" borderId="1" xfId="0" applyFont="1" applyFill="1" applyBorder="1" applyNumberFormat="1" applyAlignment="1" applyProtection="1">
      <alignment vertical="center"/>
      <protection locked="0"/>
    </xf>
    <xf numFmtId="167" fontId="0" fillId="3" borderId="1" xfId="0" applyFont="1" applyFill="1" applyBorder="1" applyNumberFormat="1" applyAlignment="1" applyProtection="1">
      <alignment vertical="center" horizontal="center"/>
      <protection locked="0"/>
    </xf>
    <xf numFmtId="165" fontId="0" fillId="3" borderId="1" xfId="0" applyFont="1" applyFill="1" applyBorder="1" applyNumberFormat="1" applyAlignment="1" applyProtection="1">
      <alignment vertical="center" horizontal="center"/>
      <protection locked="0"/>
    </xf>
    <xf numFmtId="166" fontId="0" fillId="3" borderId="1" xfId="0" applyFont="1" applyFill="1" applyBorder="1" applyNumberFormat="1" applyAlignment="1" applyProtection="1">
      <alignment vertical="center"/>
      <protection locked="0"/>
    </xf>
    <xf numFmtId="0" fontId="0" fillId="5" borderId="1" xfId="0" applyFont="1" applyFill="1" applyBorder="1" applyNumberFormat="1" applyAlignment="1" applyProtection="1">
      <alignment vertical="center"/>
      <protection locked="0"/>
    </xf>
    <xf numFmtId="164" fontId="0" fillId="5" borderId="1" xfId="0" applyFont="1" applyFill="1" applyBorder="1" applyNumberFormat="1" applyAlignment="1" applyProtection="1">
      <alignment vertical="center"/>
      <protection locked="0"/>
    </xf>
    <xf numFmtId="165" fontId="0" fillId="5" borderId="1" xfId="0" applyFont="1" applyFill="1" applyBorder="1" applyNumberFormat="1" applyAlignment="1" applyProtection="1">
      <alignment vertical="center"/>
      <protection locked="0"/>
    </xf>
    <xf numFmtId="0" fontId="1" fillId="5" borderId="1" xfId="0" applyFont="1" applyFill="1" applyBorder="1" applyNumberFormat="1" applyAlignment="1" applyProtection="1">
      <alignment vertical="center"/>
      <protection locked="0"/>
    </xf>
    <xf numFmtId="0" fontId="0" fillId="6" borderId="0" xfId="0" applyFont="1" applyFill="1" applyBorder="1" applyNumberFormat="1" applyAlignment="1" applyProtection="1">
      <alignment vertical="center" wrapText="1"/>
      <protection locked="1"/>
    </xf>
    <xf numFmtId="0" fontId="0" fillId="5" borderId="1" xfId="0" applyFont="1" applyFill="1" applyBorder="1" applyNumberFormat="1" applyAlignment="1" applyProtection="1">
      <alignment vertical="center"/>
      <protection locked="1"/>
    </xf>
    <xf numFmtId="0" fontId="1" fillId="5" borderId="1" xfId="0" applyFont="1" applyFill="1" applyBorder="1" applyNumberFormat="1" applyAlignment="1" applyProtection="1">
      <alignment vertical="center"/>
      <protection locked="1"/>
    </xf>
    <xf numFmtId="164" fontId="0" fillId="5" borderId="1" xfId="0" applyFont="1" applyFill="1" applyBorder="1" applyNumberFormat="1" applyAlignment="1" applyProtection="1">
      <alignment vertical="center"/>
      <protection locked="1"/>
    </xf>
    <xf numFmtId="165" fontId="0" fillId="5" borderId="1" xfId="0" applyFont="1" applyFill="1" applyBorder="1" applyNumberFormat="1" applyAlignment="1" applyProtection="1">
      <alignment vertical="center"/>
      <protection locked="1"/>
    </xf>
  </cellXfs>
  <cellStyles count="1">
    <cellStyle name="Normal" xfId="0" builtinId="0"/>
  </cellStyles>
  <dxfs count="4">
    <dxf>
      <font>
        <color rgb="FF9B2C1F"/>
      </font>
      <fill>
        <patternFill>
          <bgColor rgb="FFF8E0DC"/>
        </patternFill>
      </fill>
    </dxf>
    <dxf>
      <font>
        <color rgb="FF7A5608"/>
      </font>
      <fill>
        <patternFill>
          <bgColor rgb="FFF6EBD3"/>
        </patternFill>
      </fill>
    </dxf>
    <dxf>
      <font>
        <color rgb="FF2F6A3F"/>
      </font>
      <fill>
        <patternFill>
          <bgColor rgb="FFE4EFE5"/>
        </patternFill>
      </fill>
    </dxf>
    <dxf>
      <font>
        <color rgb="FF8A918E"/>
      </font>
    </dxf>
  </dxfs>
</styleSheet>
</file>

<file path=xl/_rels/workbook.xml.rels><?xml version="1.0" encoding="UTF-8" standalone="yes"?><Relationships xmlns="http://schemas.openxmlformats.org/package/2006/relationships"><Relationship Id="rIdS1" Type="http://schemas.openxmlformats.org/officeDocument/2006/relationships/worksheet" Target="worksheets/sheet1.xml"/><Relationship Id="rIdS2" Type="http://schemas.openxmlformats.org/officeDocument/2006/relationships/worksheet" Target="worksheets/sheet2.xml"/><Relationship Id="rIdS3" Type="http://schemas.openxmlformats.org/officeDocument/2006/relationships/worksheet" Target="worksheets/sheet3.xml"/><Relationship Id="rIdS4" Type="http://schemas.openxmlformats.org/officeDocument/2006/relationships/worksheet" Target="worksheets/sheet4.xml"/><Relationship Id="rIdS5" Type="http://schemas.openxmlformats.org/officeDocument/2006/relationships/worksheet" Target="worksheets/sheet5.xml"/><Relationship Id="rIdS6" Type="http://schemas.openxmlformats.org/officeDocument/2006/relationships/worksheet" Target="worksheets/sheet6.xml"/><Relationship Id="rIdS7" Type="http://schemas.openxmlformats.org/officeDocument/2006/relationships/worksheet" Target="worksheets/sheet7.xml"/><Relationship Id="rIdS8" Type="http://schemas.openxmlformats.org/officeDocument/2006/relationships/worksheet" Target="worksheets/sheet8.xml"/><Relationship Id="rIdS9" Type="http://schemas.openxmlformats.org/officeDocument/2006/relationships/worksheet" Target="worksheets/sheet9.xml"/><Relationship Id="rIdS10" Type="http://schemas.openxmlformats.org/officeDocument/2006/relationships/worksheet" Target="worksheets/sheet10.xml"/><Relationship Id="rIdStyles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Image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0</xdr:colOff>
      <xdr:row>1</xdr:row>
      <xdr:rowOff>0</xdr:rowOff>
    </xdr:from>
    <xdr:ext cx="2828925" cy="419100"/>
    <xdr:pic>
      <xdr:nvPicPr>
        <xdr:cNvPr id="2" name="Logo" descr="Logo. Replace it with your school logo."/>
        <xdr:cNvPicPr>
          <a:picLocks noChangeAspect="1"/>
        </xdr:cNvPicPr>
      </xdr:nvPicPr>
      <xdr:blipFill>
        <a:blip r:embed="rIdImage"/>
        <a:stretch>
          <a:fillRect/>
        </a:stretch>
      </xdr:blipFill>
      <xdr:spPr>
        <a:xfrm>
          <a:off x="0" y="0"/>
          <a:ext cx="2828925" cy="4191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Drawing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 tabSelected="1"/>
  </sheetViews>
  <sheetFormatPr defaultRowHeight="16"/>
  <cols>
    <col min="1" max="1" width="3" customWidth="1"/>
    <col min="2" max="2" width="100" customWidth="1"/>
  </cols>
  <sheetData>
    <row r="2" ht="38" customHeight="1"/>
    <row r="4">
      <c r="B4" s="3" t="inlineStr">
        <is>
          <t xml:space="preserve">School finance</t>
        </is>
      </c>
    </row>
    <row r="5" ht="36" customHeight="1">
      <c r="B5" s="1" t="inlineStr">
        <is>
          <t xml:space="preserve">Set every department’s budget, send each one a pack, and bring their returns together into one dashboard: who’s over or under, when money is spent, the biggest purchases, and how spending lines up with your strategic plan.</t>
        </is>
      </c>
    </row>
    <row r="7">
      <c r="B7" s="4" t="inlineStr">
        <is>
          <t xml:space="preserve">How to use it</t>
        </is>
      </c>
    </row>
    <row r="8" ht="34" customHeight="1">
      <c r="B8" s="1" t="inlineStr">
        <is>
          <t xml:space="preserve">1.  Settings: add your school name, financial year, currency, and the month your financial year starts. Adjust the warning levels if you like.</t>
        </is>
      </c>
    </row>
    <row r="9" ht="34" customHeight="1">
      <c r="B9" s="1" t="inlineStr">
        <is>
          <t xml:space="preserve">2.  Strategic plan: list up to eight strategic priorities. Departments will tag each purchase with one of them.</t>
        </is>
      </c>
    </row>
    <row r="10" ht="34" customHeight="1">
      <c r="B10" s="1" t="inlineStr">
        <is>
          <t xml:space="preserve">3.  Budget lines: list the lines every department shares (e.g. stationery, workbooks). Departments add their own subject lines themselves.</t>
        </is>
      </c>
    </row>
    <row r="11" ht="34" customHeight="1">
      <c r="B11" s="1" t="inlineStr">
        <is>
          <t xml:space="preserve">4.  Departments: list each department with its section and total allocation. Fix amounts for any line you want to control centrally; departments plan the rest.</t>
        </is>
      </c>
    </row>
    <row r="12" ht="34" customHeight="1">
      <c r="B12" s="1" t="inlineStr">
        <is>
          <t xml:space="preserve">5.  Department pack: choose a department, copy the pink block, and send it to the head of department with their Department budget workbook. They paste it into their Cover tab using Paste Values.</t>
        </is>
      </c>
    </row>
    <row r="13" ht="34" customHeight="1">
      <c r="B13" s="1" t="inlineStr">
        <is>
          <t xml:space="preserve">6.  Returns: each quarter, heads of department copy one row from their Return tab. Paste it into any empty row here, again using Paste Values.</t>
        </is>
      </c>
    </row>
    <row r="14" ht="34" customHeight="1">
      <c r="B14" s="1" t="inlineStr">
        <is>
          <t xml:space="preserve">7.  Dashboard and Department detail update automatically.</t>
        </is>
      </c>
    </row>
    <row r="16">
      <c r="B16" s="4" t="inlineStr">
        <is>
          <t xml:space="preserve">What the colors mean</t>
        </is>
      </c>
    </row>
    <row r="17">
      <c r="B17" s="23" t="inlineStr">
        <is>
          <t xml:space="preserve">Yellow cells are for you to fill in.</t>
        </is>
      </c>
    </row>
    <row r="18">
      <c r="B18" s="29" t="inlineStr">
        <is>
          <t xml:space="preserve">Pink cells are for copying and pasting between the school and department workbooks.</t>
        </is>
      </c>
    </row>
    <row r="19">
      <c r="B19" s="13" t="inlineStr">
        <is>
          <t xml:space="preserve">White cells calculate automatically.</t>
        </is>
      </c>
    </row>
    <row r="21" ht="34" customHeight="1">
      <c r="B21" s="6" t="inlineStr">
        <is>
          <t xml:space="preserve">Sheets are protected (with no password) so formulas aren’t overwritten by accident. To change anything, use Review → Unprotect Sheet. It’s yours to adapt.</t>
        </is>
      </c>
    </row>
    <row r="23">
      <c r="B23" s="8">
        <f>HYPERLINK("https://humanprincipals.com","Downloaded from humanprincipals.com. Free to use and adapt for your school.")</f>
      </c>
    </row>
    <row r="24">
      <c r="B24" s="5" t="inlineStr">
        <is>
          <t xml:space="preserve">Template version 1</t>
        </is>
      </c>
    </row>
  </sheetData>
  <pageMargins left="0.5" right="0.5" top="0.6" bottom="0.7" header="0.3" footer="0.3"/>
  <pageSetup paperSize="1" orientation="portrait" fitToWidth="1" fitToHeight="0"/>
  <headerFooter>
    <oddFooter>&amp;L&amp;8Downloaded from humanprincipals.com. Free to use and adapt for your school.&amp;R&amp;8&amp;P / &amp;N</oddFooter>
  </headerFooter>
  <drawing r:id="rIdDrawing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F4A56"/>
    <pageSetUpPr fitToPage="1"/>
  </sheetPr>
  <sheetViews>
    <sheetView workbookViewId="0" zoomScale="100"/>
  </sheetViews>
  <sheetFormatPr defaultRowHeight="16"/>
  <cols>
    <col min="1" max="1" width="46" customWidth="1"/>
    <col min="2" max="2" width="24" customWidth="1"/>
    <col min="3" max="3" width="60" customWidth="1"/>
  </cols>
  <sheetData>
    <row r="1">
      <c r="A1" s="3" t="inlineStr">
        <is>
          <t xml:space="preserve">Settings</t>
        </is>
      </c>
    </row>
    <row r="3">
      <c r="A3" s="15" t="inlineStr">
        <is>
          <t xml:space="preserve">School name</t>
        </is>
      </c>
      <c r="B3" s="23"/>
      <c r="C3" s="5"/>
    </row>
    <row r="4">
      <c r="A4" s="15" t="inlineStr">
        <is>
          <t xml:space="preserve">Financial year</t>
        </is>
      </c>
      <c r="B4" s="23" t="inlineStr">
        <is>
          <t xml:space="preserve">2026–27</t>
        </is>
      </c>
      <c r="C4" s="5" t="inlineStr">
        <is>
          <t xml:space="preserve">A label, e.g. 2026–27</t>
        </is>
      </c>
    </row>
    <row r="5">
      <c r="A5" s="15" t="inlineStr">
        <is>
          <t xml:space="preserve">Currency symbol</t>
        </is>
      </c>
      <c r="B5" s="23" t="inlineStr">
        <is>
          <t xml:space="preserve">$</t>
        </is>
      </c>
      <c r="C5" s="5" t="inlineStr">
        <is>
          <t xml:space="preserve">e.g. £, $, €, ¥</t>
        </is>
      </c>
    </row>
    <row r="6">
      <c r="A6" s="15" t="inlineStr">
        <is>
          <t xml:space="preserve">First month of the financial year (1–12)</t>
        </is>
      </c>
      <c r="B6" s="26">
        <v>7</v>
      </c>
      <c r="C6" s="5" t="inlineStr">
        <is>
          <t xml:space="preserve">e.g. 9 for September, 4 for April, 1 for January. Used to work out quarters.</t>
        </is>
      </c>
    </row>
    <row r="8">
      <c r="A8" s="4" t="inlineStr">
        <is>
          <t xml:space="preserve">Warning levels</t>
        </is>
      </c>
    </row>
    <row r="9">
      <c r="A9" s="15" t="inlineStr">
        <is>
          <t xml:space="preserve">Amber warning when a line has used</t>
        </is>
      </c>
      <c r="B9" s="27">
        <v>0.8</v>
      </c>
      <c r="C9" s="5" t="inlineStr">
        <is>
          <t xml:space="preserve">Lines turn amber once committed plus spent reaches this share of the budget.</t>
        </is>
      </c>
    </row>
    <row r="10">
      <c r="A10" s="15" t="inlineStr">
        <is>
          <t xml:space="preserve">Front-loaded when the first quarter takes more than</t>
        </is>
      </c>
      <c r="B10" s="27">
        <v>0.5</v>
      </c>
      <c r="C10" s="5" t="inlineStr">
        <is>
          <t xml:space="preserve">Flags departments that spend most of their budget early.</t>
        </is>
      </c>
    </row>
    <row r="11">
      <c r="A11" s="15" t="inlineStr">
        <is>
          <t xml:space="preserve">Year-end surge when the final quarter takes more than</t>
        </is>
      </c>
      <c r="B11" s="27">
        <v>0.35</v>
      </c>
      <c r="C11" s="5" t="inlineStr">
        <is>
          <t xml:space="preserve">Flags last-minute spending before the year closes.</t>
        </is>
      </c>
    </row>
    <row r="12">
      <c r="A12" s="15" t="inlineStr">
        <is>
          <t xml:space="preserve">A big-ticket item costs at least</t>
        </is>
      </c>
      <c r="B12" s="25">
        <v>1000</v>
      </c>
      <c r="C12" s="5" t="inlineStr">
        <is>
          <t xml:space="preserve">Single purchases at or above this amount are starred.</t>
        </is>
      </c>
    </row>
  </sheetData>
  <sheetProtection sheet="1" objects="1" scenarios="1" formatColumns="0" formatRows="0" insertRows="1" deleteRows="1" sort="0" autoFilter="0"/>
  <dataValidations count="1">
    <dataValidation type="whole" allowBlank="1" showErrorMessage="1" operator="between" sqref="B6">
      <formula1>1</formula1>
      <formula2>12</formula2>
    </dataValidation>
  </dataValidations>
  <pageMargins left="0.5" right="0.5" top="0.6" bottom="0.7" header="0.3" footer="0.3"/>
  <pageSetup paperSize="1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F4A56"/>
    <pageSetUpPr fitToPage="1"/>
  </sheetPr>
  <sheetViews>
    <sheetView workbookViewId="0" zoomScale="100"/>
  </sheetViews>
  <sheetFormatPr defaultRowHeight="16"/>
  <cols>
    <col min="1" max="1" width="10" customWidth="1"/>
    <col min="2" max="2" width="60" customWidth="1"/>
  </cols>
  <sheetData>
    <row r="1">
      <c r="A1" s="3" t="inlineStr">
        <is>
          <t xml:space="preserve">Strategic plan</t>
        </is>
      </c>
    </row>
    <row r="2" ht="32" customHeight="1">
      <c r="A2" s="5" t="inlineStr">
        <is>
          <t xml:space="preserve">List your strategic priorities, e.g. Improve reading across the school. Departments tag each purchase with one, so you can see how spending supports the plan.</t>
        </is>
      </c>
    </row>
    <row r="4">
      <c r="A4" s="12" t="inlineStr">
        <is>
          <t xml:space="preserve">Code</t>
        </is>
      </c>
      <c r="B4" s="12" t="inlineStr">
        <is>
          <t xml:space="preserve">Strategic priority</t>
        </is>
      </c>
    </row>
    <row r="5">
      <c r="A5" s="15" t="inlineStr">
        <is>
          <t xml:space="preserve">SP1</t>
        </is>
      </c>
      <c r="B5" s="23"/>
    </row>
    <row r="6">
      <c r="A6" s="15" t="inlineStr">
        <is>
          <t xml:space="preserve">SP2</t>
        </is>
      </c>
      <c r="B6" s="23"/>
    </row>
    <row r="7">
      <c r="A7" s="15" t="inlineStr">
        <is>
          <t xml:space="preserve">SP3</t>
        </is>
      </c>
      <c r="B7" s="23"/>
    </row>
    <row r="8">
      <c r="A8" s="15" t="inlineStr">
        <is>
          <t xml:space="preserve">SP4</t>
        </is>
      </c>
      <c r="B8" s="23"/>
    </row>
    <row r="9">
      <c r="A9" s="15" t="inlineStr">
        <is>
          <t xml:space="preserve">SP5</t>
        </is>
      </c>
      <c r="B9" s="23"/>
    </row>
    <row r="10">
      <c r="A10" s="15" t="inlineStr">
        <is>
          <t xml:space="preserve">SP6</t>
        </is>
      </c>
      <c r="B10" s="23"/>
    </row>
    <row r="11">
      <c r="A11" s="15" t="inlineStr">
        <is>
          <t xml:space="preserve">SP7</t>
        </is>
      </c>
      <c r="B11" s="23"/>
    </row>
    <row r="12">
      <c r="A12" s="15" t="inlineStr">
        <is>
          <t xml:space="preserve">SP8</t>
        </is>
      </c>
      <c r="B12" s="23"/>
    </row>
  </sheetData>
  <sheetProtection sheet="1" objects="1" scenarios="1" formatColumns="0" formatRows="0" insertRows="1" deleteRows="1" sort="0" autoFilter="0"/>
  <mergeCells count="1">
    <mergeCell ref="A2:B2"/>
  </mergeCells>
  <pageMargins left="0.5" right="0.5" top="0.6" bottom="0.7" header="0.3" footer="0.3"/>
  <pageSetup paperSize="1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1F4A56"/>
    <pageSetUpPr fitToPage="1"/>
  </sheetPr>
  <sheetViews>
    <sheetView workbookViewId="0" zoomScale="100"/>
  </sheetViews>
  <sheetFormatPr defaultRowHeight="16"/>
  <cols>
    <col min="1" max="1" width="10" customWidth="1"/>
    <col min="2" max="2" width="46" customWidth="1"/>
  </cols>
  <sheetData>
    <row r="1">
      <c r="A1" s="3" t="inlineStr">
        <is>
          <t xml:space="preserve">Budget lines</t>
        </is>
      </c>
    </row>
    <row r="2" ht="32" customHeight="1">
      <c r="A2" s="5" t="inlineStr">
        <is>
          <t xml:space="preserve">Budget lines that every department shares. Departments add up to ten subject-specific lines of their own in their workbook.</t>
        </is>
      </c>
    </row>
    <row r="4">
      <c r="A4" s="12" t="inlineStr">
        <is>
          <t xml:space="preserve">Code</t>
        </is>
      </c>
      <c r="B4" s="12" t="inlineStr">
        <is>
          <t xml:space="preserve">School budget line</t>
        </is>
      </c>
    </row>
    <row r="5">
      <c r="A5" s="15" t="inlineStr">
        <is>
          <t xml:space="preserve">L01</t>
        </is>
      </c>
      <c r="B5" s="23" t="inlineStr">
        <is>
          <t xml:space="preserve">Stationery</t>
        </is>
      </c>
    </row>
    <row r="6">
      <c r="A6" s="15" t="inlineStr">
        <is>
          <t xml:space="preserve">L02</t>
        </is>
      </c>
      <c r="B6" s="23" t="inlineStr">
        <is>
          <t xml:space="preserve">Workbooks and textbooks</t>
        </is>
      </c>
    </row>
    <row r="7">
      <c r="A7" s="15" t="inlineStr">
        <is>
          <t xml:space="preserve">L03</t>
        </is>
      </c>
      <c r="B7" s="23" t="inlineStr">
        <is>
          <t xml:space="preserve">Photocopying and printing</t>
        </is>
      </c>
    </row>
    <row r="8">
      <c r="A8" s="15" t="inlineStr">
        <is>
          <t xml:space="preserve">L04</t>
        </is>
      </c>
      <c r="B8" s="23" t="inlineStr">
        <is>
          <t xml:space="preserve">Teaching resources</t>
        </is>
      </c>
    </row>
    <row r="9">
      <c r="A9" s="15" t="inlineStr">
        <is>
          <t xml:space="preserve">L05</t>
        </is>
      </c>
      <c r="B9" s="23" t="inlineStr">
        <is>
          <t xml:space="preserve">ICT and software</t>
        </is>
      </c>
    </row>
    <row r="10">
      <c r="A10" s="15" t="inlineStr">
        <is>
          <t xml:space="preserve">L06</t>
        </is>
      </c>
      <c r="B10" s="23" t="inlineStr">
        <is>
          <t xml:space="preserve">Subscriptions and licenses</t>
        </is>
      </c>
    </row>
    <row r="11">
      <c r="A11" s="15" t="inlineStr">
        <is>
          <t xml:space="preserve">L07</t>
        </is>
      </c>
      <c r="B11" s="23" t="inlineStr">
        <is>
          <t xml:space="preserve">Equipment</t>
        </is>
      </c>
    </row>
    <row r="12">
      <c r="A12" s="15" t="inlineStr">
        <is>
          <t xml:space="preserve">L08</t>
        </is>
      </c>
      <c r="B12" s="23" t="inlineStr">
        <is>
          <t xml:space="preserve">Trips and visits</t>
        </is>
      </c>
    </row>
    <row r="13">
      <c r="A13" s="15" t="inlineStr">
        <is>
          <t xml:space="preserve">L09</t>
        </is>
      </c>
      <c r="B13" s="23" t="inlineStr">
        <is>
          <t xml:space="preserve">Professional development</t>
        </is>
      </c>
    </row>
    <row r="14">
      <c r="A14" s="15" t="inlineStr">
        <is>
          <t xml:space="preserve">L10</t>
        </is>
      </c>
      <c r="B14" s="23" t="inlineStr">
        <is>
          <t xml:space="preserve">Exams and assessment</t>
        </is>
      </c>
    </row>
    <row r="15">
      <c r="A15" s="15" t="inlineStr">
        <is>
          <t xml:space="preserve">L11</t>
        </is>
      </c>
      <c r="B15" s="23" t="inlineStr">
        <is>
          <t xml:space="preserve">Events and enrichment</t>
        </is>
      </c>
    </row>
    <row r="16">
      <c r="A16" s="15" t="inlineStr">
        <is>
          <t xml:space="preserve">L12</t>
        </is>
      </c>
      <c r="B16" s="23"/>
    </row>
    <row r="17">
      <c r="A17" s="15" t="inlineStr">
        <is>
          <t xml:space="preserve">L13</t>
        </is>
      </c>
      <c r="B17" s="23"/>
    </row>
    <row r="18">
      <c r="A18" s="15" t="inlineStr">
        <is>
          <t xml:space="preserve">L14</t>
        </is>
      </c>
      <c r="B18" s="23"/>
    </row>
    <row r="19">
      <c r="A19" s="15" t="inlineStr">
        <is>
          <t xml:space="preserve">L15</t>
        </is>
      </c>
      <c r="B19" s="23"/>
    </row>
  </sheetData>
  <sheetProtection sheet="1" objects="1" scenarios="1" formatColumns="0" formatRows="0" insertRows="1" deleteRows="1" sort="0" autoFilter="0"/>
  <mergeCells count="1">
    <mergeCell ref="A2:B2"/>
  </mergeCells>
  <pageMargins left="0.5" right="0.5" top="0.6" bottom="0.7" header="0.3" footer="0.3"/>
  <pageSetup paperSize="1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1F4A56"/>
    <pageSetUpPr fitToPage="1"/>
  </sheetPr>
  <sheetViews>
    <sheetView workbookViewId="0" zoomScale="100">
      <pane xSplit="2" ySplit="4" topLeftCell="C5" activePane="bottomRight" state="frozen"/>
    </sheetView>
  </sheetViews>
  <sheetFormatPr defaultRowHeight="16"/>
  <cols>
    <col min="1" max="1" width="13" customWidth="1"/>
    <col min="2" max="2" width="26" customWidth="1"/>
    <col min="3" max="3" width="16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4" customWidth="1"/>
    <col min="20" max="20" width="16" customWidth="1"/>
  </cols>
  <sheetData>
    <row r="1">
      <c r="A1" s="3" t="inlineStr">
        <is>
          <t xml:space="preserve">Departments</t>
        </is>
      </c>
    </row>
    <row r="2" ht="32" customHeight="1">
      <c r="A2" s="5" t="inlineStr">
        <is>
          <t xml:space="preserve">One row per department. Give each a total allocation. Fill a line only if the school fixes that amount (e.g. workbooks bought centrally); the department plans everything else.</t>
        </is>
      </c>
    </row>
    <row r="4" ht="48" customHeight="1">
      <c r="A4" s="12" t="inlineStr">
        <is>
          <t xml:space="preserve">Section</t>
        </is>
      </c>
      <c r="B4" s="12" t="inlineStr">
        <is>
          <t xml:space="preserve">Department</t>
        </is>
      </c>
      <c r="C4" s="12">
        <f>"Total allocation ("&amp;Currency&amp;")"</f>
      </c>
      <c r="D4" s="12">
        <f>IF('Budget lines'!$B$5="","L01",'Budget lines'!$B$5)</f>
      </c>
      <c r="E4" s="12">
        <f>IF('Budget lines'!$B$6="","L02",'Budget lines'!$B$6)</f>
      </c>
      <c r="F4" s="12">
        <f>IF('Budget lines'!$B$7="","L03",'Budget lines'!$B$7)</f>
      </c>
      <c r="G4" s="12">
        <f>IF('Budget lines'!$B$8="","L04",'Budget lines'!$B$8)</f>
      </c>
      <c r="H4" s="12">
        <f>IF('Budget lines'!$B$9="","L05",'Budget lines'!$B$9)</f>
      </c>
      <c r="I4" s="12">
        <f>IF('Budget lines'!$B$10="","L06",'Budget lines'!$B$10)</f>
      </c>
      <c r="J4" s="12">
        <f>IF('Budget lines'!$B$11="","L07",'Budget lines'!$B$11)</f>
      </c>
      <c r="K4" s="12">
        <f>IF('Budget lines'!$B$12="","L08",'Budget lines'!$B$12)</f>
      </c>
      <c r="L4" s="12">
        <f>IF('Budget lines'!$B$13="","L09",'Budget lines'!$B$13)</f>
      </c>
      <c r="M4" s="12">
        <f>IF('Budget lines'!$B$14="","L10",'Budget lines'!$B$14)</f>
      </c>
      <c r="N4" s="12">
        <f>IF('Budget lines'!$B$15="","L11",'Budget lines'!$B$15)</f>
      </c>
      <c r="O4" s="12">
        <f>IF('Budget lines'!$B$16="","L12",'Budget lines'!$B$16)</f>
      </c>
      <c r="P4" s="12">
        <f>IF('Budget lines'!$B$17="","L13",'Budget lines'!$B$17)</f>
      </c>
      <c r="Q4" s="12">
        <f>IF('Budget lines'!$B$18="","L14",'Budget lines'!$B$18)</f>
      </c>
      <c r="R4" s="12">
        <f>IF('Budget lines'!$B$19="","L15",'Budget lines'!$B$19)</f>
      </c>
      <c r="S4" s="12" t="inlineStr">
        <is>
          <t xml:space="preserve">Fixed by school</t>
        </is>
      </c>
      <c r="T4" s="12" t="inlineStr">
        <is>
          <t xml:space="preserve">Left for the department to plan</t>
        </is>
      </c>
    </row>
    <row r="5">
      <c r="A5" s="23"/>
      <c r="B5" s="23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16">
        <f>IF(B5="","",SUM(D5:R5))</f>
      </c>
      <c r="T5" s="16">
        <f>IF(B5="","",N(C5)-N(S5))</f>
      </c>
    </row>
    <row r="6">
      <c r="A6" s="23"/>
      <c r="B6" s="23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16">
        <f>IF(B6="","",SUM(D6:R6))</f>
      </c>
      <c r="T6" s="16">
        <f>IF(B6="","",N(C6)-N(S6))</f>
      </c>
    </row>
    <row r="7">
      <c r="A7" s="23"/>
      <c r="B7" s="23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16">
        <f>IF(B7="","",SUM(D7:R7))</f>
      </c>
      <c r="T7" s="16">
        <f>IF(B7="","",N(C7)-N(S7))</f>
      </c>
    </row>
    <row r="8">
      <c r="A8" s="23"/>
      <c r="B8" s="23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16">
        <f>IF(B8="","",SUM(D8:R8))</f>
      </c>
      <c r="T8" s="16">
        <f>IF(B8="","",N(C8)-N(S8))</f>
      </c>
    </row>
    <row r="9">
      <c r="A9" s="23"/>
      <c r="B9" s="23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16">
        <f>IF(B9="","",SUM(D9:R9))</f>
      </c>
      <c r="T9" s="16">
        <f>IF(B9="","",N(C9)-N(S9))</f>
      </c>
    </row>
    <row r="10">
      <c r="A10" s="23"/>
      <c r="B10" s="23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16">
        <f>IF(B10="","",SUM(D10:R10))</f>
      </c>
      <c r="T10" s="16">
        <f>IF(B10="","",N(C10)-N(S10))</f>
      </c>
    </row>
    <row r="11">
      <c r="A11" s="23"/>
      <c r="B11" s="23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16">
        <f>IF(B11="","",SUM(D11:R11))</f>
      </c>
      <c r="T11" s="16">
        <f>IF(B11="","",N(C11)-N(S11))</f>
      </c>
    </row>
    <row r="12">
      <c r="A12" s="23"/>
      <c r="B12" s="23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16">
        <f>IF(B12="","",SUM(D12:R12))</f>
      </c>
      <c r="T12" s="16">
        <f>IF(B12="","",N(C12)-N(S12))</f>
      </c>
    </row>
    <row r="13">
      <c r="A13" s="23"/>
      <c r="B13" s="23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16">
        <f>IF(B13="","",SUM(D13:R13))</f>
      </c>
      <c r="T13" s="16">
        <f>IF(B13="","",N(C13)-N(S13))</f>
      </c>
    </row>
    <row r="14">
      <c r="A14" s="23"/>
      <c r="B14" s="23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16">
        <f>IF(B14="","",SUM(D14:R14))</f>
      </c>
      <c r="T14" s="16">
        <f>IF(B14="","",N(C14)-N(S14))</f>
      </c>
    </row>
    <row r="15">
      <c r="A15" s="23"/>
      <c r="B15" s="23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16">
        <f>IF(B15="","",SUM(D15:R15))</f>
      </c>
      <c r="T15" s="16">
        <f>IF(B15="","",N(C15)-N(S15))</f>
      </c>
    </row>
    <row r="16">
      <c r="A16" s="23"/>
      <c r="B16" s="23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16">
        <f>IF(B16="","",SUM(D16:R16))</f>
      </c>
      <c r="T16" s="16">
        <f>IF(B16="","",N(C16)-N(S16))</f>
      </c>
    </row>
    <row r="17">
      <c r="A17" s="23"/>
      <c r="B17" s="23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16">
        <f>IF(B17="","",SUM(D17:R17))</f>
      </c>
      <c r="T17" s="16">
        <f>IF(B17="","",N(C17)-N(S17))</f>
      </c>
    </row>
    <row r="18">
      <c r="A18" s="23"/>
      <c r="B18" s="23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16">
        <f>IF(B18="","",SUM(D18:R18))</f>
      </c>
      <c r="T18" s="16">
        <f>IF(B18="","",N(C18)-N(S18))</f>
      </c>
    </row>
    <row r="19">
      <c r="A19" s="23"/>
      <c r="B19" s="23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16">
        <f>IF(B19="","",SUM(D19:R19))</f>
      </c>
      <c r="T19" s="16">
        <f>IF(B19="","",N(C19)-N(S19))</f>
      </c>
    </row>
    <row r="20">
      <c r="A20" s="23"/>
      <c r="B20" s="23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16">
        <f>IF(B20="","",SUM(D20:R20))</f>
      </c>
      <c r="T20" s="16">
        <f>IF(B20="","",N(C20)-N(S20))</f>
      </c>
    </row>
    <row r="21">
      <c r="A21" s="23"/>
      <c r="B21" s="23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16">
        <f>IF(B21="","",SUM(D21:R21))</f>
      </c>
      <c r="T21" s="16">
        <f>IF(B21="","",N(C21)-N(S21))</f>
      </c>
    </row>
    <row r="22">
      <c r="A22" s="23"/>
      <c r="B22" s="23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16">
        <f>IF(B22="","",SUM(D22:R22))</f>
      </c>
      <c r="T22" s="16">
        <f>IF(B22="","",N(C22)-N(S22))</f>
      </c>
    </row>
    <row r="23">
      <c r="A23" s="23"/>
      <c r="B23" s="23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16">
        <f>IF(B23="","",SUM(D23:R23))</f>
      </c>
      <c r="T23" s="16">
        <f>IF(B23="","",N(C23)-N(S23))</f>
      </c>
    </row>
    <row r="24">
      <c r="A24" s="23"/>
      <c r="B24" s="23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16">
        <f>IF(B24="","",SUM(D24:R24))</f>
      </c>
      <c r="T24" s="16">
        <f>IF(B24="","",N(C24)-N(S24))</f>
      </c>
    </row>
    <row r="25">
      <c r="A25" s="23"/>
      <c r="B25" s="2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16">
        <f>IF(B25="","",SUM(D25:R25))</f>
      </c>
      <c r="T25" s="16">
        <f>IF(B25="","",N(C25)-N(S25))</f>
      </c>
    </row>
    <row r="26">
      <c r="A26" s="23"/>
      <c r="B26" s="23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16">
        <f>IF(B26="","",SUM(D26:R26))</f>
      </c>
      <c r="T26" s="16">
        <f>IF(B26="","",N(C26)-N(S26))</f>
      </c>
    </row>
    <row r="27">
      <c r="A27" s="23"/>
      <c r="B27" s="23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16">
        <f>IF(B27="","",SUM(D27:R27))</f>
      </c>
      <c r="T27" s="16">
        <f>IF(B27="","",N(C27)-N(S27))</f>
      </c>
    </row>
    <row r="28">
      <c r="A28" s="23"/>
      <c r="B28" s="23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16">
        <f>IF(B28="","",SUM(D28:R28))</f>
      </c>
      <c r="T28" s="16">
        <f>IF(B28="","",N(C28)-N(S28))</f>
      </c>
    </row>
    <row r="29">
      <c r="A29" s="23"/>
      <c r="B29" s="23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16">
        <f>IF(B29="","",SUM(D29:R29))</f>
      </c>
      <c r="T29" s="16">
        <f>IF(B29="","",N(C29)-N(S29))</f>
      </c>
    </row>
    <row r="30">
      <c r="A30" s="23"/>
      <c r="B30" s="23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16">
        <f>IF(B30="","",SUM(D30:R30))</f>
      </c>
      <c r="T30" s="16">
        <f>IF(B30="","",N(C30)-N(S30))</f>
      </c>
    </row>
    <row r="31">
      <c r="A31" s="23"/>
      <c r="B31" s="23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16">
        <f>IF(B31="","",SUM(D31:R31))</f>
      </c>
      <c r="T31" s="16">
        <f>IF(B31="","",N(C31)-N(S31))</f>
      </c>
    </row>
    <row r="32">
      <c r="A32" s="23"/>
      <c r="B32" s="23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16">
        <f>IF(B32="","",SUM(D32:R32))</f>
      </c>
      <c r="T32" s="16">
        <f>IF(B32="","",N(C32)-N(S32))</f>
      </c>
    </row>
    <row r="33">
      <c r="A33" s="23"/>
      <c r="B33" s="23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16">
        <f>IF(B33="","",SUM(D33:R33))</f>
      </c>
      <c r="T33" s="16">
        <f>IF(B33="","",N(C33)-N(S33))</f>
      </c>
    </row>
    <row r="34">
      <c r="A34" s="23"/>
      <c r="B34" s="23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16">
        <f>IF(B34="","",SUM(D34:R34))</f>
      </c>
      <c r="T34" s="16">
        <f>IF(B34="","",N(C34)-N(S34))</f>
      </c>
    </row>
    <row r="35">
      <c r="A35" s="22" t="inlineStr">
        <is>
          <t xml:space="preserve">Total</t>
        </is>
      </c>
      <c r="B35" s="22"/>
      <c r="C35" s="21">
        <f>SUM(C5:C34)</f>
      </c>
    </row>
  </sheetData>
  <sheetProtection sheet="1" objects="1" scenarios="1" formatColumns="0" formatRows="0" insertRows="1" deleteRows="1" sort="0" autoFilter="0"/>
  <mergeCells count="1">
    <mergeCell ref="A2:H2"/>
  </mergeCells>
  <conditionalFormatting sqref="T5:T34">
    <cfRule type="expression" dxfId="0" priority="1">
      <formula>AND(ISNUMBER(T5),T5&lt;0)</formula>
    </cfRule>
  </conditionalFormatting>
  <dataValidations count="1">
    <dataValidation type="list" allowBlank="1" showErrorMessage="1" sqref="A5:A34">
      <formula1>"EY,ES,MS,HS,Whole school"</formula1>
    </dataValidation>
  </dataValidations>
  <pageMargins left="0.5" right="0.5" top="0.6" bottom="0.7" header="0.3" footer="0.3"/>
  <pageSetup paperSize="1" orientation="landscape" fitToWidth="1" fitToHeight="0"/>
  <headerFooter>
    <oddFooter>&amp;L&amp;8Downloaded from humanprincipals.com. Free to use and adapt for your school.&amp;R&amp;8&amp;P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/>
  </sheetViews>
  <sheetFormatPr defaultRowHeight="16"/>
  <cols>
    <col min="1" max="1" width="34" customWidth="1"/>
    <col min="2" max="2" width="20" customWidth="1"/>
    <col min="3" max="3" width="40" customWidth="1"/>
    <col min="4" max="4" width="16" customWidth="1"/>
  </cols>
  <sheetData>
    <row r="1">
      <c r="A1" s="3" t="inlineStr">
        <is>
          <t xml:space="preserve">Department pack</t>
        </is>
      </c>
    </row>
    <row r="2" ht="48" customHeight="1">
      <c r="A2" s="1" t="inlineStr">
        <is>
          <t xml:space="preserve">Choose a department, then copy the pink cells B7:D41. In the department’s workbook, click cell B7 on the Cover tab and use Paste Values (Excel: Paste Special → Values. Google Sheets: Paste special → Values only).</t>
        </is>
      </c>
    </row>
    <row r="4">
      <c r="A4" s="15" t="inlineStr">
        <is>
          <t xml:space="preserve">Department</t>
        </is>
      </c>
      <c r="B4" s="23"/>
    </row>
    <row r="5">
      <c r="A5" s="7">
        <f>IF(B4="","Choose a department from the list.",IF(ISNA(MATCH(B4,DeptNames,0)),"That department isn’t on the Departments tab.","Ready to copy: select B7:D41 and copy."))</f>
      </c>
    </row>
    <row r="7">
      <c r="A7" s="5" t="inlineStr">
        <is>
          <t xml:space="preserve">Copy the pink cells →</t>
        </is>
      </c>
      <c r="B7" s="35" t="inlineStr">
        <is>
          <t xml:space="preserve">HP-FIN-PACK</t>
        </is>
      </c>
      <c r="C7" s="34">
        <v>1</v>
      </c>
      <c r="D7" s="34"/>
    </row>
    <row r="8">
      <c r="B8" s="34" t="inlineStr">
        <is>
          <t xml:space="preserve">School</t>
        </is>
      </c>
      <c r="C8" s="34">
        <f>SchoolName&amp;""</f>
      </c>
      <c r="D8" s="34"/>
    </row>
    <row r="9">
      <c r="B9" s="34" t="inlineStr">
        <is>
          <t xml:space="preserve">Financial year</t>
        </is>
      </c>
      <c r="C9" s="34">
        <f>FinYear&amp;""</f>
      </c>
      <c r="D9" s="34"/>
    </row>
    <row r="10">
      <c r="B10" s="34" t="inlineStr">
        <is>
          <t xml:space="preserve">Currency</t>
        </is>
      </c>
      <c r="C10" s="34">
        <f>Currency&amp;""</f>
      </c>
      <c r="D10" s="34"/>
    </row>
    <row r="11">
      <c r="B11" s="34" t="inlineStr">
        <is>
          <t xml:space="preserve">First month of financial year</t>
        </is>
      </c>
      <c r="C11" s="34">
        <f>FYStart</f>
      </c>
      <c r="D11" s="34"/>
    </row>
    <row r="12">
      <c r="B12" s="34" t="inlineStr">
        <is>
          <t xml:space="preserve">Section</t>
        </is>
      </c>
      <c r="C12" s="34">
        <f>IFERROR(INDEX(DeptSections,MATCH($B$4,DeptNames,0))&amp;"","")</f>
      </c>
      <c r="D12" s="34"/>
    </row>
    <row r="13">
      <c r="B13" s="34" t="inlineStr">
        <is>
          <t xml:space="preserve">Department</t>
        </is>
      </c>
      <c r="C13" s="34">
        <f>$B$4&amp;""</f>
      </c>
      <c r="D13" s="34"/>
    </row>
    <row r="14">
      <c r="B14" s="34" t="inlineStr">
        <is>
          <t xml:space="preserve">Total allocation</t>
        </is>
      </c>
      <c r="C14" s="36">
        <f>IFERROR(INDEX(DeptAllocations,MATCH($B$4,DeptNames,0)),"")</f>
      </c>
      <c r="D14" s="34"/>
    </row>
    <row r="15">
      <c r="B15" s="34" t="inlineStr">
        <is>
          <t xml:space="preserve">Amber warning at</t>
        </is>
      </c>
      <c r="C15" s="37">
        <f>AmberAt</f>
      </c>
      <c r="D15" s="34"/>
    </row>
    <row r="16">
      <c r="B16" s="34" t="inlineStr">
        <is>
          <t xml:space="preserve">Front-loaded above</t>
        </is>
      </c>
      <c r="C16" s="37">
        <f>FrontLoad</f>
      </c>
      <c r="D16" s="34"/>
    </row>
    <row r="17">
      <c r="B17" s="34" t="inlineStr">
        <is>
          <t xml:space="preserve">Year-end surge above</t>
        </is>
      </c>
      <c r="C17" s="37">
        <f>YearEnd</f>
      </c>
      <c r="D17" s="34"/>
    </row>
    <row r="18">
      <c r="B18" s="34" t="inlineStr">
        <is>
          <t xml:space="preserve">Big-ticket item from</t>
        </is>
      </c>
      <c r="C18" s="36">
        <f>BigTicket</f>
      </c>
      <c r="D18" s="34"/>
    </row>
    <row r="19">
      <c r="B19" s="34" t="inlineStr">
        <is>
          <t xml:space="preserve">L01</t>
        </is>
      </c>
      <c r="C19" s="34">
        <f>'Budget lines'!$B$5&amp;""</f>
      </c>
      <c r="D19" s="36">
        <f>IFERROR(IF(N(INDEX('Departments'!$D$5:$D$34,MATCH($B$4,DeptNames,0)))=0,"",INDEX('Departments'!$D$5:$D$34,MATCH($B$4,DeptNames,0))),"")</f>
      </c>
    </row>
    <row r="20">
      <c r="B20" s="34" t="inlineStr">
        <is>
          <t xml:space="preserve">L02</t>
        </is>
      </c>
      <c r="C20" s="34">
        <f>'Budget lines'!$B$6&amp;""</f>
      </c>
      <c r="D20" s="36">
        <f>IFERROR(IF(N(INDEX('Departments'!$E$5:$E$34,MATCH($B$4,DeptNames,0)))=0,"",INDEX('Departments'!$E$5:$E$34,MATCH($B$4,DeptNames,0))),"")</f>
      </c>
    </row>
    <row r="21">
      <c r="B21" s="34" t="inlineStr">
        <is>
          <t xml:space="preserve">L03</t>
        </is>
      </c>
      <c r="C21" s="34">
        <f>'Budget lines'!$B$7&amp;""</f>
      </c>
      <c r="D21" s="36">
        <f>IFERROR(IF(N(INDEX('Departments'!$F$5:$F$34,MATCH($B$4,DeptNames,0)))=0,"",INDEX('Departments'!$F$5:$F$34,MATCH($B$4,DeptNames,0))),"")</f>
      </c>
    </row>
    <row r="22">
      <c r="B22" s="34" t="inlineStr">
        <is>
          <t xml:space="preserve">L04</t>
        </is>
      </c>
      <c r="C22" s="34">
        <f>'Budget lines'!$B$8&amp;""</f>
      </c>
      <c r="D22" s="36">
        <f>IFERROR(IF(N(INDEX('Departments'!$G$5:$G$34,MATCH($B$4,DeptNames,0)))=0,"",INDEX('Departments'!$G$5:$G$34,MATCH($B$4,DeptNames,0))),"")</f>
      </c>
    </row>
    <row r="23">
      <c r="B23" s="34" t="inlineStr">
        <is>
          <t xml:space="preserve">L05</t>
        </is>
      </c>
      <c r="C23" s="34">
        <f>'Budget lines'!$B$9&amp;""</f>
      </c>
      <c r="D23" s="36">
        <f>IFERROR(IF(N(INDEX('Departments'!$H$5:$H$34,MATCH($B$4,DeptNames,0)))=0,"",INDEX('Departments'!$H$5:$H$34,MATCH($B$4,DeptNames,0))),"")</f>
      </c>
    </row>
    <row r="24">
      <c r="B24" s="34" t="inlineStr">
        <is>
          <t xml:space="preserve">L06</t>
        </is>
      </c>
      <c r="C24" s="34">
        <f>'Budget lines'!$B$10&amp;""</f>
      </c>
      <c r="D24" s="36">
        <f>IFERROR(IF(N(INDEX('Departments'!$I$5:$I$34,MATCH($B$4,DeptNames,0)))=0,"",INDEX('Departments'!$I$5:$I$34,MATCH($B$4,DeptNames,0))),"")</f>
      </c>
    </row>
    <row r="25">
      <c r="B25" s="34" t="inlineStr">
        <is>
          <t xml:space="preserve">L07</t>
        </is>
      </c>
      <c r="C25" s="34">
        <f>'Budget lines'!$B$11&amp;""</f>
      </c>
      <c r="D25" s="36">
        <f>IFERROR(IF(N(INDEX('Departments'!$J$5:$J$34,MATCH($B$4,DeptNames,0)))=0,"",INDEX('Departments'!$J$5:$J$34,MATCH($B$4,DeptNames,0))),"")</f>
      </c>
    </row>
    <row r="26">
      <c r="B26" s="34" t="inlineStr">
        <is>
          <t xml:space="preserve">L08</t>
        </is>
      </c>
      <c r="C26" s="34">
        <f>'Budget lines'!$B$12&amp;""</f>
      </c>
      <c r="D26" s="36">
        <f>IFERROR(IF(N(INDEX('Departments'!$K$5:$K$34,MATCH($B$4,DeptNames,0)))=0,"",INDEX('Departments'!$K$5:$K$34,MATCH($B$4,DeptNames,0))),"")</f>
      </c>
    </row>
    <row r="27">
      <c r="B27" s="34" t="inlineStr">
        <is>
          <t xml:space="preserve">L09</t>
        </is>
      </c>
      <c r="C27" s="34">
        <f>'Budget lines'!$B$13&amp;""</f>
      </c>
      <c r="D27" s="36">
        <f>IFERROR(IF(N(INDEX('Departments'!$L$5:$L$34,MATCH($B$4,DeptNames,0)))=0,"",INDEX('Departments'!$L$5:$L$34,MATCH($B$4,DeptNames,0))),"")</f>
      </c>
    </row>
    <row r="28">
      <c r="B28" s="34" t="inlineStr">
        <is>
          <t xml:space="preserve">L10</t>
        </is>
      </c>
      <c r="C28" s="34">
        <f>'Budget lines'!$B$14&amp;""</f>
      </c>
      <c r="D28" s="36">
        <f>IFERROR(IF(N(INDEX('Departments'!$M$5:$M$34,MATCH($B$4,DeptNames,0)))=0,"",INDEX('Departments'!$M$5:$M$34,MATCH($B$4,DeptNames,0))),"")</f>
      </c>
    </row>
    <row r="29">
      <c r="B29" s="34" t="inlineStr">
        <is>
          <t xml:space="preserve">L11</t>
        </is>
      </c>
      <c r="C29" s="34">
        <f>'Budget lines'!$B$15&amp;""</f>
      </c>
      <c r="D29" s="36">
        <f>IFERROR(IF(N(INDEX('Departments'!$N$5:$N$34,MATCH($B$4,DeptNames,0)))=0,"",INDEX('Departments'!$N$5:$N$34,MATCH($B$4,DeptNames,0))),"")</f>
      </c>
    </row>
    <row r="30">
      <c r="B30" s="34" t="inlineStr">
        <is>
          <t xml:space="preserve">L12</t>
        </is>
      </c>
      <c r="C30" s="34">
        <f>'Budget lines'!$B$16&amp;""</f>
      </c>
      <c r="D30" s="36">
        <f>IFERROR(IF(N(INDEX('Departments'!$O$5:$O$34,MATCH($B$4,DeptNames,0)))=0,"",INDEX('Departments'!$O$5:$O$34,MATCH($B$4,DeptNames,0))),"")</f>
      </c>
    </row>
    <row r="31">
      <c r="B31" s="34" t="inlineStr">
        <is>
          <t xml:space="preserve">L13</t>
        </is>
      </c>
      <c r="C31" s="34">
        <f>'Budget lines'!$B$17&amp;""</f>
      </c>
      <c r="D31" s="36">
        <f>IFERROR(IF(N(INDEX('Departments'!$P$5:$P$34,MATCH($B$4,DeptNames,0)))=0,"",INDEX('Departments'!$P$5:$P$34,MATCH($B$4,DeptNames,0))),"")</f>
      </c>
    </row>
    <row r="32">
      <c r="B32" s="34" t="inlineStr">
        <is>
          <t xml:space="preserve">L14</t>
        </is>
      </c>
      <c r="C32" s="34">
        <f>'Budget lines'!$B$18&amp;""</f>
      </c>
      <c r="D32" s="36">
        <f>IFERROR(IF(N(INDEX('Departments'!$Q$5:$Q$34,MATCH($B$4,DeptNames,0)))=0,"",INDEX('Departments'!$Q$5:$Q$34,MATCH($B$4,DeptNames,0))),"")</f>
      </c>
    </row>
    <row r="33">
      <c r="B33" s="34" t="inlineStr">
        <is>
          <t xml:space="preserve">L15</t>
        </is>
      </c>
      <c r="C33" s="34">
        <f>'Budget lines'!$B$19&amp;""</f>
      </c>
      <c r="D33" s="36">
        <f>IFERROR(IF(N(INDEX('Departments'!$R$5:$R$34,MATCH($B$4,DeptNames,0)))=0,"",INDEX('Departments'!$R$5:$R$34,MATCH($B$4,DeptNames,0))),"")</f>
      </c>
    </row>
    <row r="34">
      <c r="B34" s="34" t="inlineStr">
        <is>
          <t xml:space="preserve">SP1</t>
        </is>
      </c>
      <c r="C34" s="34">
        <f>'Strategic plan'!$B$5&amp;""</f>
      </c>
      <c r="D34" s="34"/>
    </row>
    <row r="35">
      <c r="B35" s="34" t="inlineStr">
        <is>
          <t xml:space="preserve">SP2</t>
        </is>
      </c>
      <c r="C35" s="34">
        <f>'Strategic plan'!$B$6&amp;""</f>
      </c>
      <c r="D35" s="34"/>
    </row>
    <row r="36">
      <c r="B36" s="34" t="inlineStr">
        <is>
          <t xml:space="preserve">SP3</t>
        </is>
      </c>
      <c r="C36" s="34">
        <f>'Strategic plan'!$B$7&amp;""</f>
      </c>
      <c r="D36" s="34"/>
    </row>
    <row r="37">
      <c r="B37" s="34" t="inlineStr">
        <is>
          <t xml:space="preserve">SP4</t>
        </is>
      </c>
      <c r="C37" s="34">
        <f>'Strategic plan'!$B$8&amp;""</f>
      </c>
      <c r="D37" s="34"/>
    </row>
    <row r="38">
      <c r="B38" s="34" t="inlineStr">
        <is>
          <t xml:space="preserve">SP5</t>
        </is>
      </c>
      <c r="C38" s="34">
        <f>'Strategic plan'!$B$9&amp;""</f>
      </c>
      <c r="D38" s="34"/>
    </row>
    <row r="39">
      <c r="B39" s="34" t="inlineStr">
        <is>
          <t xml:space="preserve">SP6</t>
        </is>
      </c>
      <c r="C39" s="34">
        <f>'Strategic plan'!$B$10&amp;""</f>
      </c>
      <c r="D39" s="34"/>
    </row>
    <row r="40">
      <c r="B40" s="34" t="inlineStr">
        <is>
          <t xml:space="preserve">SP7</t>
        </is>
      </c>
      <c r="C40" s="34">
        <f>'Strategic plan'!$B$11&amp;""</f>
      </c>
      <c r="D40" s="34"/>
    </row>
    <row r="41">
      <c r="B41" s="34" t="inlineStr">
        <is>
          <t xml:space="preserve">SP8</t>
        </is>
      </c>
      <c r="C41" s="34">
        <f>'Strategic plan'!$B$12&amp;""</f>
      </c>
      <c r="D41" s="34"/>
    </row>
    <row r="43" ht="34" customHeight="1">
      <c r="A43" s="6" t="inlineStr">
        <is>
          <t xml:space="preserve">Tip: send the pack with a fresh Department budget workbook at the start of the year, and again whenever you change allocations. Pasting a new pack keeps the department’s spend log.</t>
        </is>
      </c>
    </row>
  </sheetData>
  <sheetProtection sheet="1" objects="1" scenarios="1" formatColumns="0" formatRows="0" insertRows="1" deleteRows="1" sort="0" autoFilter="0"/>
  <mergeCells count="4">
    <mergeCell ref="A2:D2"/>
    <mergeCell ref="B4:C4"/>
    <mergeCell ref="A5:D5"/>
    <mergeCell ref="A43:D43"/>
  </mergeCells>
  <dataValidations count="1">
    <dataValidation type="list" allowBlank="1" showErrorMessage="1" sqref="B4">
      <formula1>DeptNames</formula1>
    </dataValidation>
  </dataValidations>
  <pageMargins left="0.5" right="0.5" top="0.6" bottom="0.7" header="0.3" footer="0.3"/>
  <pageSetup paperSize="1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B0503C"/>
    <pageSetUpPr fitToPage="1"/>
  </sheetPr>
  <sheetViews>
    <sheetView workbookViewId="0" zoomScale="100">
      <pane xSplit="1" ySplit="5" topLeftCell="B6" activePane="bottomRight" state="frozen"/>
    </sheetView>
  </sheetViews>
  <sheetFormatPr defaultRowHeight="16"/>
  <cols>
    <col min="1" max="1" width="30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4" customWidth="1"/>
    <col min="18" max="18" width="14" customWidth="1"/>
    <col min="19" max="19" width="14" customWidth="1"/>
    <col min="20" max="20" width="14" customWidth="1"/>
    <col min="21" max="21" width="14" customWidth="1"/>
    <col min="22" max="22" width="14" customWidth="1"/>
    <col min="23" max="23" width="14" customWidth="1"/>
    <col min="24" max="24" width="14" customWidth="1"/>
    <col min="25" max="25" width="14" customWidth="1"/>
    <col min="26" max="26" width="14" customWidth="1"/>
    <col min="27" max="27" width="14" customWidth="1"/>
    <col min="28" max="28" width="14" customWidth="1"/>
    <col min="29" max="29" width="14" customWidth="1"/>
    <col min="30" max="30" width="14" customWidth="1"/>
    <col min="31" max="31" width="14" customWidth="1"/>
    <col min="32" max="32" width="14" customWidth="1"/>
    <col min="33" max="33" width="14" customWidth="1"/>
    <col min="34" max="34" width="14" customWidth="1"/>
    <col min="35" max="35" width="14" customWidth="1"/>
    <col min="36" max="36" width="14" customWidth="1"/>
    <col min="37" max="37" width="14" customWidth="1"/>
    <col min="38" max="38" width="14" customWidth="1"/>
    <col min="39" max="39" width="14" customWidth="1"/>
    <col min="40" max="40" width="14" customWidth="1"/>
    <col min="41" max="41" width="14" customWidth="1"/>
    <col min="42" max="42" width="14" customWidth="1"/>
    <col min="43" max="43" width="14" customWidth="1"/>
    <col min="44" max="44" width="14" customWidth="1"/>
    <col min="45" max="45" width="14" customWidth="1"/>
    <col min="46" max="46" width="14" customWidth="1"/>
    <col min="47" max="47" width="14" customWidth="1"/>
    <col min="48" max="48" width="14" customWidth="1"/>
    <col min="49" max="49" width="14" customWidth="1"/>
    <col min="50" max="50" width="14" customWidth="1"/>
    <col min="51" max="51" width="14" customWidth="1"/>
    <col min="52" max="52" width="14" customWidth="1"/>
    <col min="53" max="53" width="14" customWidth="1"/>
    <col min="54" max="54" width="14" customWidth="1"/>
    <col min="55" max="55" width="14" customWidth="1"/>
    <col min="56" max="56" width="14" customWidth="1"/>
    <col min="57" max="57" width="14" customWidth="1"/>
    <col min="58" max="58" width="14" customWidth="1"/>
    <col min="59" max="59" width="14" customWidth="1"/>
    <col min="60" max="60" width="14" customWidth="1"/>
    <col min="61" max="61" width="14" customWidth="1"/>
    <col min="62" max="62" width="14" customWidth="1"/>
    <col min="63" max="63" width="14" customWidth="1"/>
    <col min="64" max="64" width="14" customWidth="1"/>
    <col min="65" max="65" width="14" customWidth="1"/>
    <col min="66" max="66" width="14" customWidth="1"/>
    <col min="67" max="67" width="14" customWidth="1"/>
    <col min="68" max="68" width="14" customWidth="1"/>
    <col min="69" max="69" width="14" customWidth="1"/>
  </cols>
  <sheetData>
    <row r="1">
      <c r="A1" s="3" t="inlineStr">
        <is>
          <t xml:space="preserve">Returns</t>
        </is>
      </c>
    </row>
    <row r="2" ht="48" customHeight="1">
      <c r="A2" s="1" t="inlineStr">
        <is>
          <t xml:space="preserve">Each quarter, paste each department’s return row into any empty row below, starting in column B, using Paste Values. Paste a newer return over the department’s old row. Column A checks each row.</t>
        </is>
      </c>
    </row>
    <row r="4">
      <c r="A4" s="12" t="inlineStr">
        <is>
          <t xml:space="preserve">Check</t>
        </is>
      </c>
    </row>
    <row r="5" ht="32" customHeight="1">
      <c r="A5" s="12" t="inlineStr">
        <is>
          <t xml:space="preserve">Check</t>
        </is>
      </c>
      <c r="B5" s="12" t="inlineStr">
        <is>
          <t xml:space="preserve">Check code</t>
        </is>
      </c>
      <c r="C5" s="12" t="inlineStr">
        <is>
          <t xml:space="preserve">Version</t>
        </is>
      </c>
      <c r="D5" s="12" t="inlineStr">
        <is>
          <t xml:space="preserve">Section</t>
        </is>
      </c>
      <c r="E5" s="12" t="inlineStr">
        <is>
          <t xml:space="preserve">Department</t>
        </is>
      </c>
      <c r="F5" s="12" t="inlineStr">
        <is>
          <t xml:space="preserve">Financial year</t>
        </is>
      </c>
      <c r="G5" s="12" t="inlineStr">
        <is>
          <t xml:space="preserve">Allocation</t>
        </is>
      </c>
      <c r="H5" s="12" t="inlineStr">
        <is>
          <t xml:space="preserve">Planned</t>
        </is>
      </c>
      <c r="I5" s="12" t="inlineStr">
        <is>
          <t xml:space="preserve">Committed</t>
        </is>
      </c>
      <c r="J5" s="12" t="inlineStr">
        <is>
          <t xml:space="preserve">Spent</t>
        </is>
      </c>
      <c r="K5" s="12" t="inlineStr">
        <is>
          <t xml:space="preserve">Remaining</t>
        </is>
      </c>
      <c r="L5" s="12" t="inlineStr">
        <is>
          <t xml:space="preserve">Q1</t>
        </is>
      </c>
      <c r="M5" s="12" t="inlineStr">
        <is>
          <t xml:space="preserve">Q2</t>
        </is>
      </c>
      <c r="N5" s="12" t="inlineStr">
        <is>
          <t xml:space="preserve">Q3</t>
        </is>
      </c>
      <c r="O5" s="12" t="inlineStr">
        <is>
          <t xml:space="preserve">Q4</t>
        </is>
      </c>
      <c r="P5" s="12" t="inlineStr">
        <is>
          <t xml:space="preserve">L01</t>
        </is>
      </c>
      <c r="Q5" s="12" t="inlineStr">
        <is>
          <t xml:space="preserve">L02</t>
        </is>
      </c>
      <c r="R5" s="12" t="inlineStr">
        <is>
          <t xml:space="preserve">L03</t>
        </is>
      </c>
      <c r="S5" s="12" t="inlineStr">
        <is>
          <t xml:space="preserve">L04</t>
        </is>
      </c>
      <c r="T5" s="12" t="inlineStr">
        <is>
          <t xml:space="preserve">L05</t>
        </is>
      </c>
      <c r="U5" s="12" t="inlineStr">
        <is>
          <t xml:space="preserve">L06</t>
        </is>
      </c>
      <c r="V5" s="12" t="inlineStr">
        <is>
          <t xml:space="preserve">L07</t>
        </is>
      </c>
      <c r="W5" s="12" t="inlineStr">
        <is>
          <t xml:space="preserve">L08</t>
        </is>
      </c>
      <c r="X5" s="12" t="inlineStr">
        <is>
          <t xml:space="preserve">L09</t>
        </is>
      </c>
      <c r="Y5" s="12" t="inlineStr">
        <is>
          <t xml:space="preserve">L10</t>
        </is>
      </c>
      <c r="Z5" s="12" t="inlineStr">
        <is>
          <t xml:space="preserve">L11</t>
        </is>
      </c>
      <c r="AA5" s="12" t="inlineStr">
        <is>
          <t xml:space="preserve">L12</t>
        </is>
      </c>
      <c r="AB5" s="12" t="inlineStr">
        <is>
          <t xml:space="preserve">L13</t>
        </is>
      </c>
      <c r="AC5" s="12" t="inlineStr">
        <is>
          <t xml:space="preserve">L14</t>
        </is>
      </c>
      <c r="AD5" s="12" t="inlineStr">
        <is>
          <t xml:space="preserve">L15</t>
        </is>
      </c>
      <c r="AE5" s="12" t="inlineStr">
        <is>
          <t xml:space="preserve">Subject-specific lines</t>
        </is>
      </c>
      <c r="AF5" s="12" t="inlineStr">
        <is>
          <t xml:space="preserve">SP1</t>
        </is>
      </c>
      <c r="AG5" s="12" t="inlineStr">
        <is>
          <t xml:space="preserve">SP2</t>
        </is>
      </c>
      <c r="AH5" s="12" t="inlineStr">
        <is>
          <t xml:space="preserve">SP3</t>
        </is>
      </c>
      <c r="AI5" s="12" t="inlineStr">
        <is>
          <t xml:space="preserve">SP4</t>
        </is>
      </c>
      <c r="AJ5" s="12" t="inlineStr">
        <is>
          <t xml:space="preserve">SP5</t>
        </is>
      </c>
      <c r="AK5" s="12" t="inlineStr">
        <is>
          <t xml:space="preserve">SP6</t>
        </is>
      </c>
      <c r="AL5" s="12" t="inlineStr">
        <is>
          <t xml:space="preserve">SP7</t>
        </is>
      </c>
      <c r="AM5" s="12" t="inlineStr">
        <is>
          <t xml:space="preserve">SP8</t>
        </is>
      </c>
      <c r="AN5" s="12" t="inlineStr">
        <is>
          <t xml:space="preserve">Day-to-day running</t>
        </is>
      </c>
      <c r="AO5" s="12" t="inlineStr">
        <is>
          <t xml:space="preserve">Not tagged</t>
        </is>
      </c>
      <c r="AP5" s="12" t="inlineStr">
        <is>
          <t xml:space="preserve">Biggest purchase 1</t>
        </is>
      </c>
      <c r="AQ5" s="12" t="inlineStr">
        <is>
          <t xml:space="preserve">Amount 1</t>
        </is>
      </c>
      <c r="AR5" s="12" t="inlineStr">
        <is>
          <t xml:space="preserve">Biggest purchase 2</t>
        </is>
      </c>
      <c r="AS5" s="12" t="inlineStr">
        <is>
          <t xml:space="preserve">Amount 2</t>
        </is>
      </c>
      <c r="AT5" s="12" t="inlineStr">
        <is>
          <t xml:space="preserve">Biggest purchase 3</t>
        </is>
      </c>
      <c r="AU5" s="12" t="inlineStr">
        <is>
          <t xml:space="preserve">Amount 3</t>
        </is>
      </c>
      <c r="AV5" s="12" t="inlineStr">
        <is>
          <t xml:space="preserve">Subject line 1</t>
        </is>
      </c>
      <c r="AW5" s="12" t="inlineStr">
        <is>
          <t xml:space="preserve">Subject line 1 amount</t>
        </is>
      </c>
      <c r="AX5" s="12" t="inlineStr">
        <is>
          <t xml:space="preserve">Subject line 2</t>
        </is>
      </c>
      <c r="AY5" s="12" t="inlineStr">
        <is>
          <t xml:space="preserve">Subject line 2 amount</t>
        </is>
      </c>
      <c r="AZ5" s="12" t="inlineStr">
        <is>
          <t xml:space="preserve">Subject line 3</t>
        </is>
      </c>
      <c r="BA5" s="12" t="inlineStr">
        <is>
          <t xml:space="preserve">Subject line 3 amount</t>
        </is>
      </c>
      <c r="BB5" s="12" t="inlineStr">
        <is>
          <t xml:space="preserve">Subject line 4</t>
        </is>
      </c>
      <c r="BC5" s="12" t="inlineStr">
        <is>
          <t xml:space="preserve">Subject line 4 amount</t>
        </is>
      </c>
      <c r="BD5" s="12" t="inlineStr">
        <is>
          <t xml:space="preserve">Subject line 5</t>
        </is>
      </c>
      <c r="BE5" s="12" t="inlineStr">
        <is>
          <t xml:space="preserve">Subject line 5 amount</t>
        </is>
      </c>
      <c r="BF5" s="12" t="inlineStr">
        <is>
          <t xml:space="preserve">Subject line 6</t>
        </is>
      </c>
      <c r="BG5" s="12" t="inlineStr">
        <is>
          <t xml:space="preserve">Subject line 6 amount</t>
        </is>
      </c>
      <c r="BH5" s="12" t="inlineStr">
        <is>
          <t xml:space="preserve">Subject line 7</t>
        </is>
      </c>
      <c r="BI5" s="12" t="inlineStr">
        <is>
          <t xml:space="preserve">Subject line 7 amount</t>
        </is>
      </c>
      <c r="BJ5" s="12" t="inlineStr">
        <is>
          <t xml:space="preserve">Subject line 8</t>
        </is>
      </c>
      <c r="BK5" s="12" t="inlineStr">
        <is>
          <t xml:space="preserve">Subject line 8 amount</t>
        </is>
      </c>
      <c r="BL5" s="12" t="inlineStr">
        <is>
          <t xml:space="preserve">Subject line 9</t>
        </is>
      </c>
      <c r="BM5" s="12" t="inlineStr">
        <is>
          <t xml:space="preserve">Subject line 9 amount</t>
        </is>
      </c>
      <c r="BN5" s="12" t="inlineStr">
        <is>
          <t xml:space="preserve">Subject line 10</t>
        </is>
      </c>
      <c r="BO5" s="12" t="inlineStr">
        <is>
          <t xml:space="preserve">Subject line 10 amount</t>
        </is>
      </c>
      <c r="BP5" s="12" t="inlineStr">
        <is>
          <t xml:space="preserve">Purchases logged</t>
        </is>
      </c>
      <c r="BQ5" s="12" t="inlineStr">
        <is>
          <t xml:space="preserve">Updated</t>
        </is>
      </c>
    </row>
    <row r="6">
      <c r="A6" s="14">
        <f>IF(B6="","",IF(_xlfn.ISFORMULA(B6),"Pasted formulas: use Paste Values",IF(B6&lt;&gt;"HP-FIN-RETURN","Not a department return",IF(N(C6)&lt;&gt;1,"Made with a different template version",IF(ISNA(MATCH(E6,DeptNames,0)),"Department not on the Departments tab",IF(COUNTIF($E$6:$E$35,E6)&gt;1,"Department pasted twice","✓"))))))</f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</row>
    <row r="7">
      <c r="A7" s="14">
        <f>IF(B7="","",IF(_xlfn.ISFORMULA(B7),"Pasted formulas: use Paste Values",IF(B7&lt;&gt;"HP-FIN-RETURN","Not a department return",IF(N(C7)&lt;&gt;1,"Made with a different template version",IF(ISNA(MATCH(E7,DeptNames,0)),"Department not on the Departments tab",IF(COUNTIF($E$6:$E$35,E7)&gt;1,"Department pasted twice","✓"))))))</f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</row>
    <row r="8">
      <c r="A8" s="14">
        <f>IF(B8="","",IF(_xlfn.ISFORMULA(B8),"Pasted formulas: use Paste Values",IF(B8&lt;&gt;"HP-FIN-RETURN","Not a department return",IF(N(C8)&lt;&gt;1,"Made with a different template version",IF(ISNA(MATCH(E8,DeptNames,0)),"Department not on the Departments tab",IF(COUNTIF($E$6:$E$35,E8)&gt;1,"Department pasted twice","✓"))))))</f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</row>
    <row r="9">
      <c r="A9" s="14">
        <f>IF(B9="","",IF(_xlfn.ISFORMULA(B9),"Pasted formulas: use Paste Values",IF(B9&lt;&gt;"HP-FIN-RETURN","Not a department return",IF(N(C9)&lt;&gt;1,"Made with a different template version",IF(ISNA(MATCH(E9,DeptNames,0)),"Department not on the Departments tab",IF(COUNTIF($E$6:$E$35,E9)&gt;1,"Department pasted twice","✓"))))))</f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</row>
    <row r="10">
      <c r="A10" s="14">
        <f>IF(B10="","",IF(_xlfn.ISFORMULA(B10),"Pasted formulas: use Paste Values",IF(B10&lt;&gt;"HP-FIN-RETURN","Not a department return",IF(N(C10)&lt;&gt;1,"Made with a different template version",IF(ISNA(MATCH(E10,DeptNames,0)),"Department not on the Departments tab",IF(COUNTIF($E$6:$E$35,E10)&gt;1,"Department pasted twice","✓"))))))</f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</row>
    <row r="11">
      <c r="A11" s="14">
        <f>IF(B11="","",IF(_xlfn.ISFORMULA(B11),"Pasted formulas: use Paste Values",IF(B11&lt;&gt;"HP-FIN-RETURN","Not a department return",IF(N(C11)&lt;&gt;1,"Made with a different template version",IF(ISNA(MATCH(E11,DeptNames,0)),"Department not on the Departments tab",IF(COUNTIF($E$6:$E$35,E11)&gt;1,"Department pasted twice","✓"))))))</f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</row>
    <row r="12">
      <c r="A12" s="14">
        <f>IF(B12="","",IF(_xlfn.ISFORMULA(B12),"Pasted formulas: use Paste Values",IF(B12&lt;&gt;"HP-FIN-RETURN","Not a department return",IF(N(C12)&lt;&gt;1,"Made with a different template version",IF(ISNA(MATCH(E12,DeptNames,0)),"Department not on the Departments tab",IF(COUNTIF($E$6:$E$35,E12)&gt;1,"Department pasted twice","✓"))))))</f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</row>
    <row r="13">
      <c r="A13" s="14">
        <f>IF(B13="","",IF(_xlfn.ISFORMULA(B13),"Pasted formulas: use Paste Values",IF(B13&lt;&gt;"HP-FIN-RETURN","Not a department return",IF(N(C13)&lt;&gt;1,"Made with a different template version",IF(ISNA(MATCH(E13,DeptNames,0)),"Department not on the Departments tab",IF(COUNTIF($E$6:$E$35,E13)&gt;1,"Department pasted twice","✓"))))))</f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</row>
    <row r="14">
      <c r="A14" s="14">
        <f>IF(B14="","",IF(_xlfn.ISFORMULA(B14),"Pasted formulas: use Paste Values",IF(B14&lt;&gt;"HP-FIN-RETURN","Not a department return",IF(N(C14)&lt;&gt;1,"Made with a different template version",IF(ISNA(MATCH(E14,DeptNames,0)),"Department not on the Departments tab",IF(COUNTIF($E$6:$E$35,E14)&gt;1,"Department pasted twice","✓"))))))</f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</row>
    <row r="15">
      <c r="A15" s="14">
        <f>IF(B15="","",IF(_xlfn.ISFORMULA(B15),"Pasted formulas: use Paste Values",IF(B15&lt;&gt;"HP-FIN-RETURN","Not a department return",IF(N(C15)&lt;&gt;1,"Made with a different template version",IF(ISNA(MATCH(E15,DeptNames,0)),"Department not on the Departments tab",IF(COUNTIF($E$6:$E$35,E15)&gt;1,"Department pasted twice","✓"))))))</f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</row>
    <row r="16">
      <c r="A16" s="14">
        <f>IF(B16="","",IF(_xlfn.ISFORMULA(B16),"Pasted formulas: use Paste Values",IF(B16&lt;&gt;"HP-FIN-RETURN","Not a department return",IF(N(C16)&lt;&gt;1,"Made with a different template version",IF(ISNA(MATCH(E16,DeptNames,0)),"Department not on the Departments tab",IF(COUNTIF($E$6:$E$35,E16)&gt;1,"Department pasted twice","✓"))))))</f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</row>
    <row r="17">
      <c r="A17" s="14">
        <f>IF(B17="","",IF(_xlfn.ISFORMULA(B17),"Pasted formulas: use Paste Values",IF(B17&lt;&gt;"HP-FIN-RETURN","Not a department return",IF(N(C17)&lt;&gt;1,"Made with a different template version",IF(ISNA(MATCH(E17,DeptNames,0)),"Department not on the Departments tab",IF(COUNTIF($E$6:$E$35,E17)&gt;1,"Department pasted twice","✓"))))))</f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</row>
    <row r="18">
      <c r="A18" s="14">
        <f>IF(B18="","",IF(_xlfn.ISFORMULA(B18),"Pasted formulas: use Paste Values",IF(B18&lt;&gt;"HP-FIN-RETURN","Not a department return",IF(N(C18)&lt;&gt;1,"Made with a different template version",IF(ISNA(MATCH(E18,DeptNames,0)),"Department not on the Departments tab",IF(COUNTIF($E$6:$E$35,E18)&gt;1,"Department pasted twice","✓"))))))</f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</row>
    <row r="19">
      <c r="A19" s="14">
        <f>IF(B19="","",IF(_xlfn.ISFORMULA(B19),"Pasted formulas: use Paste Values",IF(B19&lt;&gt;"HP-FIN-RETURN","Not a department return",IF(N(C19)&lt;&gt;1,"Made with a different template version",IF(ISNA(MATCH(E19,DeptNames,0)),"Department not on the Departments tab",IF(COUNTIF($E$6:$E$35,E19)&gt;1,"Department pasted twice","✓"))))))</f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</row>
    <row r="20">
      <c r="A20" s="14">
        <f>IF(B20="","",IF(_xlfn.ISFORMULA(B20),"Pasted formulas: use Paste Values",IF(B20&lt;&gt;"HP-FIN-RETURN","Not a department return",IF(N(C20)&lt;&gt;1,"Made with a different template version",IF(ISNA(MATCH(E20,DeptNames,0)),"Department not on the Departments tab",IF(COUNTIF($E$6:$E$35,E20)&gt;1,"Department pasted twice","✓"))))))</f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</row>
    <row r="21">
      <c r="A21" s="14">
        <f>IF(B21="","",IF(_xlfn.ISFORMULA(B21),"Pasted formulas: use Paste Values",IF(B21&lt;&gt;"HP-FIN-RETURN","Not a department return",IF(N(C21)&lt;&gt;1,"Made with a different template version",IF(ISNA(MATCH(E21,DeptNames,0)),"Department not on the Departments tab",IF(COUNTIF($E$6:$E$35,E21)&gt;1,"Department pasted twice","✓"))))))</f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</row>
    <row r="22">
      <c r="A22" s="14">
        <f>IF(B22="","",IF(_xlfn.ISFORMULA(B22),"Pasted formulas: use Paste Values",IF(B22&lt;&gt;"HP-FIN-RETURN","Not a department return",IF(N(C22)&lt;&gt;1,"Made with a different template version",IF(ISNA(MATCH(E22,DeptNames,0)),"Department not on the Departments tab",IF(COUNTIF($E$6:$E$35,E22)&gt;1,"Department pasted twice","✓"))))))</f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</row>
    <row r="23">
      <c r="A23" s="14">
        <f>IF(B23="","",IF(_xlfn.ISFORMULA(B23),"Pasted formulas: use Paste Values",IF(B23&lt;&gt;"HP-FIN-RETURN","Not a department return",IF(N(C23)&lt;&gt;1,"Made with a different template version",IF(ISNA(MATCH(E23,DeptNames,0)),"Department not on the Departments tab",IF(COUNTIF($E$6:$E$35,E23)&gt;1,"Department pasted twice","✓"))))))</f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</row>
    <row r="24">
      <c r="A24" s="14">
        <f>IF(B24="","",IF(_xlfn.ISFORMULA(B24),"Pasted formulas: use Paste Values",IF(B24&lt;&gt;"HP-FIN-RETURN","Not a department return",IF(N(C24)&lt;&gt;1,"Made with a different template version",IF(ISNA(MATCH(E24,DeptNames,0)),"Department not on the Departments tab",IF(COUNTIF($E$6:$E$35,E24)&gt;1,"Department pasted twice","✓"))))))</f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</row>
    <row r="25">
      <c r="A25" s="14">
        <f>IF(B25="","",IF(_xlfn.ISFORMULA(B25),"Pasted formulas: use Paste Values",IF(B25&lt;&gt;"HP-FIN-RETURN","Not a department return",IF(N(C25)&lt;&gt;1,"Made with a different template version",IF(ISNA(MATCH(E25,DeptNames,0)),"Department not on the Departments tab",IF(COUNTIF($E$6:$E$35,E25)&gt;1,"Department pasted twice","✓"))))))</f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</row>
    <row r="26">
      <c r="A26" s="14">
        <f>IF(B26="","",IF(_xlfn.ISFORMULA(B26),"Pasted formulas: use Paste Values",IF(B26&lt;&gt;"HP-FIN-RETURN","Not a department return",IF(N(C26)&lt;&gt;1,"Made with a different template version",IF(ISNA(MATCH(E26,DeptNames,0)),"Department not on the Departments tab",IF(COUNTIF($E$6:$E$35,E26)&gt;1,"Department pasted twice","✓"))))))</f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</row>
    <row r="27">
      <c r="A27" s="14">
        <f>IF(B27="","",IF(_xlfn.ISFORMULA(B27),"Pasted formulas: use Paste Values",IF(B27&lt;&gt;"HP-FIN-RETURN","Not a department return",IF(N(C27)&lt;&gt;1,"Made with a different template version",IF(ISNA(MATCH(E27,DeptNames,0)),"Department not on the Departments tab",IF(COUNTIF($E$6:$E$35,E27)&gt;1,"Department pasted twice","✓"))))))</f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</row>
    <row r="28">
      <c r="A28" s="14">
        <f>IF(B28="","",IF(_xlfn.ISFORMULA(B28),"Pasted formulas: use Paste Values",IF(B28&lt;&gt;"HP-FIN-RETURN","Not a department return",IF(N(C28)&lt;&gt;1,"Made with a different template version",IF(ISNA(MATCH(E28,DeptNames,0)),"Department not on the Departments tab",IF(COUNTIF($E$6:$E$35,E28)&gt;1,"Department pasted twice","✓"))))))</f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</row>
    <row r="29">
      <c r="A29" s="14">
        <f>IF(B29="","",IF(_xlfn.ISFORMULA(B29),"Pasted formulas: use Paste Values",IF(B29&lt;&gt;"HP-FIN-RETURN","Not a department return",IF(N(C29)&lt;&gt;1,"Made with a different template version",IF(ISNA(MATCH(E29,DeptNames,0)),"Department not on the Departments tab",IF(COUNTIF($E$6:$E$35,E29)&gt;1,"Department pasted twice","✓"))))))</f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</row>
    <row r="30">
      <c r="A30" s="14">
        <f>IF(B30="","",IF(_xlfn.ISFORMULA(B30),"Pasted formulas: use Paste Values",IF(B30&lt;&gt;"HP-FIN-RETURN","Not a department return",IF(N(C30)&lt;&gt;1,"Made with a different template version",IF(ISNA(MATCH(E30,DeptNames,0)),"Department not on the Departments tab",IF(COUNTIF($E$6:$E$35,E30)&gt;1,"Department pasted twice","✓"))))))</f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</row>
    <row r="31">
      <c r="A31" s="14">
        <f>IF(B31="","",IF(_xlfn.ISFORMULA(B31),"Pasted formulas: use Paste Values",IF(B31&lt;&gt;"HP-FIN-RETURN","Not a department return",IF(N(C31)&lt;&gt;1,"Made with a different template version",IF(ISNA(MATCH(E31,DeptNames,0)),"Department not on the Departments tab",IF(COUNTIF($E$6:$E$35,E31)&gt;1,"Department pasted twice","✓"))))))</f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</row>
    <row r="32">
      <c r="A32" s="14">
        <f>IF(B32="","",IF(_xlfn.ISFORMULA(B32),"Pasted formulas: use Paste Values",IF(B32&lt;&gt;"HP-FIN-RETURN","Not a department return",IF(N(C32)&lt;&gt;1,"Made with a different template version",IF(ISNA(MATCH(E32,DeptNames,0)),"Department not on the Departments tab",IF(COUNTIF($E$6:$E$35,E32)&gt;1,"Department pasted twice","✓"))))))</f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</row>
    <row r="33">
      <c r="A33" s="14">
        <f>IF(B33="","",IF(_xlfn.ISFORMULA(B33),"Pasted formulas: use Paste Values",IF(B33&lt;&gt;"HP-FIN-RETURN","Not a department return",IF(N(C33)&lt;&gt;1,"Made with a different template version",IF(ISNA(MATCH(E33,DeptNames,0)),"Department not on the Departments tab",IF(COUNTIF($E$6:$E$35,E33)&gt;1,"Department pasted twice","✓"))))))</f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</row>
    <row r="34">
      <c r="A34" s="14">
        <f>IF(B34="","",IF(_xlfn.ISFORMULA(B34),"Pasted formulas: use Paste Values",IF(B34&lt;&gt;"HP-FIN-RETURN","Not a department return",IF(N(C34)&lt;&gt;1,"Made with a different template version",IF(ISNA(MATCH(E34,DeptNames,0)),"Department not on the Departments tab",IF(COUNTIF($E$6:$E$35,E34)&gt;1,"Department pasted twice","✓"))))))</f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</row>
    <row r="35">
      <c r="A35" s="14">
        <f>IF(B35="","",IF(_xlfn.ISFORMULA(B35),"Pasted formulas: use Paste Values",IF(B35&lt;&gt;"HP-FIN-RETURN","Not a department return",IF(N(C35)&lt;&gt;1,"Made with a different template version",IF(ISNA(MATCH(E35,DeptNames,0)),"Department not on the Departments tab",IF(COUNTIF($E$6:$E$35,E35)&gt;1,"Department pasted twice","✓"))))))</f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</row>
  </sheetData>
  <sheetProtection sheet="1" objects="1" scenarios="1" formatColumns="0" formatRows="0" insertRows="1" deleteRows="1" sort="0" autoFilter="0"/>
  <mergeCells count="1">
    <mergeCell ref="A2:L2"/>
  </mergeCells>
  <conditionalFormatting sqref="A6:A35">
    <cfRule type="expression" dxfId="0" priority="1">
      <formula>AND(A6&lt;&gt;"",A6&lt;&gt;"✓")</formula>
    </cfRule>
  </conditionalFormatting>
  <conditionalFormatting sqref="A6:A35">
    <cfRule type="expression" dxfId="2" priority="2">
      <formula>A6="✓"</formula>
    </cfRule>
  </conditionalFormatting>
  <pageMargins left="0.5" right="0.5" top="0.6" bottom="0.7" header="0.3" footer="0.3"/>
  <pageSetup paperSize="1" orientation="landscape" fitToWidth="1" fitToHeight="0"/>
  <headerFooter>
    <oddFooter>&amp;L&amp;8Downloaded from humanprincipals.com. Free to use and adapt for your school.&amp;R&amp;8&amp;P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8A918E"/>
    <pageSetUpPr fitToPage="1"/>
  </sheetPr>
  <sheetViews>
    <sheetView workbookViewId="0" zoomScale="100"/>
  </sheetViews>
  <sheetFormatPr defaultRowHeight="16"/>
  <cols>
    <col min="1" max="1" width="26" customWidth="1"/>
    <col min="2" max="2" width="44" customWidth="1"/>
    <col min="3" max="3" width="14" customWidth="1"/>
    <col min="4" max="4" width="14" customWidth="1"/>
  </cols>
  <sheetData>
    <row r="1">
      <c r="A1" s="5" t="inlineStr">
        <is>
          <t xml:space="preserve">Helper sheet: collects each department’s three biggest purchases for the dashboard. No need to edit.</t>
        </is>
      </c>
    </row>
    <row r="2">
      <c r="A2" s="12" t="inlineStr">
        <is>
          <t xml:space="preserve">Department</t>
        </is>
      </c>
      <c r="B2" s="12" t="inlineStr">
        <is>
          <t xml:space="preserve">Purchase</t>
        </is>
      </c>
      <c r="C2" s="12" t="inlineStr">
        <is>
          <t xml:space="preserve">Amount</t>
        </is>
      </c>
      <c r="D2" s="12" t="inlineStr">
        <is>
          <t xml:space="preserve">Rank helper</t>
        </is>
      </c>
    </row>
    <row r="3">
      <c r="A3" s="13">
        <f>'Returns'!$E$6&amp;""</f>
      </c>
      <c r="B3" s="13">
        <f>'Returns'!$AP$6&amp;""</f>
      </c>
      <c r="C3" s="16">
        <f>IF(N('Returns'!$AQ$6)=0,"",N('Returns'!$AQ$6))</f>
      </c>
      <c r="D3" s="13">
        <f>IF(N('Returns'!$AQ$6)=0,"",N('Returns'!$AQ$6)+ROW()/1000000)</f>
      </c>
    </row>
    <row r="4">
      <c r="A4" s="13">
        <f>'Returns'!$E$7&amp;""</f>
      </c>
      <c r="B4" s="13">
        <f>'Returns'!$AP$7&amp;""</f>
      </c>
      <c r="C4" s="16">
        <f>IF(N('Returns'!$AQ$7)=0,"",N('Returns'!$AQ$7))</f>
      </c>
      <c r="D4" s="13">
        <f>IF(N('Returns'!$AQ$7)=0,"",N('Returns'!$AQ$7)+ROW()/1000000)</f>
      </c>
    </row>
    <row r="5">
      <c r="A5" s="13">
        <f>'Returns'!$E$8&amp;""</f>
      </c>
      <c r="B5" s="13">
        <f>'Returns'!$AP$8&amp;""</f>
      </c>
      <c r="C5" s="16">
        <f>IF(N('Returns'!$AQ$8)=0,"",N('Returns'!$AQ$8))</f>
      </c>
      <c r="D5" s="13">
        <f>IF(N('Returns'!$AQ$8)=0,"",N('Returns'!$AQ$8)+ROW()/1000000)</f>
      </c>
    </row>
    <row r="6">
      <c r="A6" s="13">
        <f>'Returns'!$E$9&amp;""</f>
      </c>
      <c r="B6" s="13">
        <f>'Returns'!$AP$9&amp;""</f>
      </c>
      <c r="C6" s="16">
        <f>IF(N('Returns'!$AQ$9)=0,"",N('Returns'!$AQ$9))</f>
      </c>
      <c r="D6" s="13">
        <f>IF(N('Returns'!$AQ$9)=0,"",N('Returns'!$AQ$9)+ROW()/1000000)</f>
      </c>
    </row>
    <row r="7">
      <c r="A7" s="13">
        <f>'Returns'!$E$10&amp;""</f>
      </c>
      <c r="B7" s="13">
        <f>'Returns'!$AP$10&amp;""</f>
      </c>
      <c r="C7" s="16">
        <f>IF(N('Returns'!$AQ$10)=0,"",N('Returns'!$AQ$10))</f>
      </c>
      <c r="D7" s="13">
        <f>IF(N('Returns'!$AQ$10)=0,"",N('Returns'!$AQ$10)+ROW()/1000000)</f>
      </c>
    </row>
    <row r="8">
      <c r="A8" s="13">
        <f>'Returns'!$E$11&amp;""</f>
      </c>
      <c r="B8" s="13">
        <f>'Returns'!$AP$11&amp;""</f>
      </c>
      <c r="C8" s="16">
        <f>IF(N('Returns'!$AQ$11)=0,"",N('Returns'!$AQ$11))</f>
      </c>
      <c r="D8" s="13">
        <f>IF(N('Returns'!$AQ$11)=0,"",N('Returns'!$AQ$11)+ROW()/1000000)</f>
      </c>
    </row>
    <row r="9">
      <c r="A9" s="13">
        <f>'Returns'!$E$12&amp;""</f>
      </c>
      <c r="B9" s="13">
        <f>'Returns'!$AP$12&amp;""</f>
      </c>
      <c r="C9" s="16">
        <f>IF(N('Returns'!$AQ$12)=0,"",N('Returns'!$AQ$12))</f>
      </c>
      <c r="D9" s="13">
        <f>IF(N('Returns'!$AQ$12)=0,"",N('Returns'!$AQ$12)+ROW()/1000000)</f>
      </c>
    </row>
    <row r="10">
      <c r="A10" s="13">
        <f>'Returns'!$E$13&amp;""</f>
      </c>
      <c r="B10" s="13">
        <f>'Returns'!$AP$13&amp;""</f>
      </c>
      <c r="C10" s="16">
        <f>IF(N('Returns'!$AQ$13)=0,"",N('Returns'!$AQ$13))</f>
      </c>
      <c r="D10" s="13">
        <f>IF(N('Returns'!$AQ$13)=0,"",N('Returns'!$AQ$13)+ROW()/1000000)</f>
      </c>
    </row>
    <row r="11">
      <c r="A11" s="13">
        <f>'Returns'!$E$14&amp;""</f>
      </c>
      <c r="B11" s="13">
        <f>'Returns'!$AP$14&amp;""</f>
      </c>
      <c r="C11" s="16">
        <f>IF(N('Returns'!$AQ$14)=0,"",N('Returns'!$AQ$14))</f>
      </c>
      <c r="D11" s="13">
        <f>IF(N('Returns'!$AQ$14)=0,"",N('Returns'!$AQ$14)+ROW()/1000000)</f>
      </c>
    </row>
    <row r="12">
      <c r="A12" s="13">
        <f>'Returns'!$E$15&amp;""</f>
      </c>
      <c r="B12" s="13">
        <f>'Returns'!$AP$15&amp;""</f>
      </c>
      <c r="C12" s="16">
        <f>IF(N('Returns'!$AQ$15)=0,"",N('Returns'!$AQ$15))</f>
      </c>
      <c r="D12" s="13">
        <f>IF(N('Returns'!$AQ$15)=0,"",N('Returns'!$AQ$15)+ROW()/1000000)</f>
      </c>
    </row>
    <row r="13">
      <c r="A13" s="13">
        <f>'Returns'!$E$16&amp;""</f>
      </c>
      <c r="B13" s="13">
        <f>'Returns'!$AP$16&amp;""</f>
      </c>
      <c r="C13" s="16">
        <f>IF(N('Returns'!$AQ$16)=0,"",N('Returns'!$AQ$16))</f>
      </c>
      <c r="D13" s="13">
        <f>IF(N('Returns'!$AQ$16)=0,"",N('Returns'!$AQ$16)+ROW()/1000000)</f>
      </c>
    </row>
    <row r="14">
      <c r="A14" s="13">
        <f>'Returns'!$E$17&amp;""</f>
      </c>
      <c r="B14" s="13">
        <f>'Returns'!$AP$17&amp;""</f>
      </c>
      <c r="C14" s="16">
        <f>IF(N('Returns'!$AQ$17)=0,"",N('Returns'!$AQ$17))</f>
      </c>
      <c r="D14" s="13">
        <f>IF(N('Returns'!$AQ$17)=0,"",N('Returns'!$AQ$17)+ROW()/1000000)</f>
      </c>
    </row>
    <row r="15">
      <c r="A15" s="13">
        <f>'Returns'!$E$18&amp;""</f>
      </c>
      <c r="B15" s="13">
        <f>'Returns'!$AP$18&amp;""</f>
      </c>
      <c r="C15" s="16">
        <f>IF(N('Returns'!$AQ$18)=0,"",N('Returns'!$AQ$18))</f>
      </c>
      <c r="D15" s="13">
        <f>IF(N('Returns'!$AQ$18)=0,"",N('Returns'!$AQ$18)+ROW()/1000000)</f>
      </c>
    </row>
    <row r="16">
      <c r="A16" s="13">
        <f>'Returns'!$E$19&amp;""</f>
      </c>
      <c r="B16" s="13">
        <f>'Returns'!$AP$19&amp;""</f>
      </c>
      <c r="C16" s="16">
        <f>IF(N('Returns'!$AQ$19)=0,"",N('Returns'!$AQ$19))</f>
      </c>
      <c r="D16" s="13">
        <f>IF(N('Returns'!$AQ$19)=0,"",N('Returns'!$AQ$19)+ROW()/1000000)</f>
      </c>
    </row>
    <row r="17">
      <c r="A17" s="13">
        <f>'Returns'!$E$20&amp;""</f>
      </c>
      <c r="B17" s="13">
        <f>'Returns'!$AP$20&amp;""</f>
      </c>
      <c r="C17" s="16">
        <f>IF(N('Returns'!$AQ$20)=0,"",N('Returns'!$AQ$20))</f>
      </c>
      <c r="D17" s="13">
        <f>IF(N('Returns'!$AQ$20)=0,"",N('Returns'!$AQ$20)+ROW()/1000000)</f>
      </c>
    </row>
    <row r="18">
      <c r="A18" s="13">
        <f>'Returns'!$E$21&amp;""</f>
      </c>
      <c r="B18" s="13">
        <f>'Returns'!$AP$21&amp;""</f>
      </c>
      <c r="C18" s="16">
        <f>IF(N('Returns'!$AQ$21)=0,"",N('Returns'!$AQ$21))</f>
      </c>
      <c r="D18" s="13">
        <f>IF(N('Returns'!$AQ$21)=0,"",N('Returns'!$AQ$21)+ROW()/1000000)</f>
      </c>
    </row>
    <row r="19">
      <c r="A19" s="13">
        <f>'Returns'!$E$22&amp;""</f>
      </c>
      <c r="B19" s="13">
        <f>'Returns'!$AP$22&amp;""</f>
      </c>
      <c r="C19" s="16">
        <f>IF(N('Returns'!$AQ$22)=0,"",N('Returns'!$AQ$22))</f>
      </c>
      <c r="D19" s="13">
        <f>IF(N('Returns'!$AQ$22)=0,"",N('Returns'!$AQ$22)+ROW()/1000000)</f>
      </c>
    </row>
    <row r="20">
      <c r="A20" s="13">
        <f>'Returns'!$E$23&amp;""</f>
      </c>
      <c r="B20" s="13">
        <f>'Returns'!$AP$23&amp;""</f>
      </c>
      <c r="C20" s="16">
        <f>IF(N('Returns'!$AQ$23)=0,"",N('Returns'!$AQ$23))</f>
      </c>
      <c r="D20" s="13">
        <f>IF(N('Returns'!$AQ$23)=0,"",N('Returns'!$AQ$23)+ROW()/1000000)</f>
      </c>
    </row>
    <row r="21">
      <c r="A21" s="13">
        <f>'Returns'!$E$24&amp;""</f>
      </c>
      <c r="B21" s="13">
        <f>'Returns'!$AP$24&amp;""</f>
      </c>
      <c r="C21" s="16">
        <f>IF(N('Returns'!$AQ$24)=0,"",N('Returns'!$AQ$24))</f>
      </c>
      <c r="D21" s="13">
        <f>IF(N('Returns'!$AQ$24)=0,"",N('Returns'!$AQ$24)+ROW()/1000000)</f>
      </c>
    </row>
    <row r="22">
      <c r="A22" s="13">
        <f>'Returns'!$E$25&amp;""</f>
      </c>
      <c r="B22" s="13">
        <f>'Returns'!$AP$25&amp;""</f>
      </c>
      <c r="C22" s="16">
        <f>IF(N('Returns'!$AQ$25)=0,"",N('Returns'!$AQ$25))</f>
      </c>
      <c r="D22" s="13">
        <f>IF(N('Returns'!$AQ$25)=0,"",N('Returns'!$AQ$25)+ROW()/1000000)</f>
      </c>
    </row>
    <row r="23">
      <c r="A23" s="13">
        <f>'Returns'!$E$26&amp;""</f>
      </c>
      <c r="B23" s="13">
        <f>'Returns'!$AP$26&amp;""</f>
      </c>
      <c r="C23" s="16">
        <f>IF(N('Returns'!$AQ$26)=0,"",N('Returns'!$AQ$26))</f>
      </c>
      <c r="D23" s="13">
        <f>IF(N('Returns'!$AQ$26)=0,"",N('Returns'!$AQ$26)+ROW()/1000000)</f>
      </c>
    </row>
    <row r="24">
      <c r="A24" s="13">
        <f>'Returns'!$E$27&amp;""</f>
      </c>
      <c r="B24" s="13">
        <f>'Returns'!$AP$27&amp;""</f>
      </c>
      <c r="C24" s="16">
        <f>IF(N('Returns'!$AQ$27)=0,"",N('Returns'!$AQ$27))</f>
      </c>
      <c r="D24" s="13">
        <f>IF(N('Returns'!$AQ$27)=0,"",N('Returns'!$AQ$27)+ROW()/1000000)</f>
      </c>
    </row>
    <row r="25">
      <c r="A25" s="13">
        <f>'Returns'!$E$28&amp;""</f>
      </c>
      <c r="B25" s="13">
        <f>'Returns'!$AP$28&amp;""</f>
      </c>
      <c r="C25" s="16">
        <f>IF(N('Returns'!$AQ$28)=0,"",N('Returns'!$AQ$28))</f>
      </c>
      <c r="D25" s="13">
        <f>IF(N('Returns'!$AQ$28)=0,"",N('Returns'!$AQ$28)+ROW()/1000000)</f>
      </c>
    </row>
    <row r="26">
      <c r="A26" s="13">
        <f>'Returns'!$E$29&amp;""</f>
      </c>
      <c r="B26" s="13">
        <f>'Returns'!$AP$29&amp;""</f>
      </c>
      <c r="C26" s="16">
        <f>IF(N('Returns'!$AQ$29)=0,"",N('Returns'!$AQ$29))</f>
      </c>
      <c r="D26" s="13">
        <f>IF(N('Returns'!$AQ$29)=0,"",N('Returns'!$AQ$29)+ROW()/1000000)</f>
      </c>
    </row>
    <row r="27">
      <c r="A27" s="13">
        <f>'Returns'!$E$30&amp;""</f>
      </c>
      <c r="B27" s="13">
        <f>'Returns'!$AP$30&amp;""</f>
      </c>
      <c r="C27" s="16">
        <f>IF(N('Returns'!$AQ$30)=0,"",N('Returns'!$AQ$30))</f>
      </c>
      <c r="D27" s="13">
        <f>IF(N('Returns'!$AQ$30)=0,"",N('Returns'!$AQ$30)+ROW()/1000000)</f>
      </c>
    </row>
    <row r="28">
      <c r="A28" s="13">
        <f>'Returns'!$E$31&amp;""</f>
      </c>
      <c r="B28" s="13">
        <f>'Returns'!$AP$31&amp;""</f>
      </c>
      <c r="C28" s="16">
        <f>IF(N('Returns'!$AQ$31)=0,"",N('Returns'!$AQ$31))</f>
      </c>
      <c r="D28" s="13">
        <f>IF(N('Returns'!$AQ$31)=0,"",N('Returns'!$AQ$31)+ROW()/1000000)</f>
      </c>
    </row>
    <row r="29">
      <c r="A29" s="13">
        <f>'Returns'!$E$32&amp;""</f>
      </c>
      <c r="B29" s="13">
        <f>'Returns'!$AP$32&amp;""</f>
      </c>
      <c r="C29" s="16">
        <f>IF(N('Returns'!$AQ$32)=0,"",N('Returns'!$AQ$32))</f>
      </c>
      <c r="D29" s="13">
        <f>IF(N('Returns'!$AQ$32)=0,"",N('Returns'!$AQ$32)+ROW()/1000000)</f>
      </c>
    </row>
    <row r="30">
      <c r="A30" s="13">
        <f>'Returns'!$E$33&amp;""</f>
      </c>
      <c r="B30" s="13">
        <f>'Returns'!$AP$33&amp;""</f>
      </c>
      <c r="C30" s="16">
        <f>IF(N('Returns'!$AQ$33)=0,"",N('Returns'!$AQ$33))</f>
      </c>
      <c r="D30" s="13">
        <f>IF(N('Returns'!$AQ$33)=0,"",N('Returns'!$AQ$33)+ROW()/1000000)</f>
      </c>
    </row>
    <row r="31">
      <c r="A31" s="13">
        <f>'Returns'!$E$34&amp;""</f>
      </c>
      <c r="B31" s="13">
        <f>'Returns'!$AP$34&amp;""</f>
      </c>
      <c r="C31" s="16">
        <f>IF(N('Returns'!$AQ$34)=0,"",N('Returns'!$AQ$34))</f>
      </c>
      <c r="D31" s="13">
        <f>IF(N('Returns'!$AQ$34)=0,"",N('Returns'!$AQ$34)+ROW()/1000000)</f>
      </c>
    </row>
    <row r="32">
      <c r="A32" s="13">
        <f>'Returns'!$E$35&amp;""</f>
      </c>
      <c r="B32" s="13">
        <f>'Returns'!$AP$35&amp;""</f>
      </c>
      <c r="C32" s="16">
        <f>IF(N('Returns'!$AQ$35)=0,"",N('Returns'!$AQ$35))</f>
      </c>
      <c r="D32" s="13">
        <f>IF(N('Returns'!$AQ$35)=0,"",N('Returns'!$AQ$35)+ROW()/1000000)</f>
      </c>
    </row>
    <row r="33">
      <c r="A33" s="13">
        <f>'Returns'!$E$6&amp;""</f>
      </c>
      <c r="B33" s="13">
        <f>'Returns'!$AR$6&amp;""</f>
      </c>
      <c r="C33" s="16">
        <f>IF(N('Returns'!$AS$6)=0,"",N('Returns'!$AS$6))</f>
      </c>
      <c r="D33" s="13">
        <f>IF(N('Returns'!$AS$6)=0,"",N('Returns'!$AS$6)+ROW()/1000000)</f>
      </c>
    </row>
    <row r="34">
      <c r="A34" s="13">
        <f>'Returns'!$E$7&amp;""</f>
      </c>
      <c r="B34" s="13">
        <f>'Returns'!$AR$7&amp;""</f>
      </c>
      <c r="C34" s="16">
        <f>IF(N('Returns'!$AS$7)=0,"",N('Returns'!$AS$7))</f>
      </c>
      <c r="D34" s="13">
        <f>IF(N('Returns'!$AS$7)=0,"",N('Returns'!$AS$7)+ROW()/1000000)</f>
      </c>
    </row>
    <row r="35">
      <c r="A35" s="13">
        <f>'Returns'!$E$8&amp;""</f>
      </c>
      <c r="B35" s="13">
        <f>'Returns'!$AR$8&amp;""</f>
      </c>
      <c r="C35" s="16">
        <f>IF(N('Returns'!$AS$8)=0,"",N('Returns'!$AS$8))</f>
      </c>
      <c r="D35" s="13">
        <f>IF(N('Returns'!$AS$8)=0,"",N('Returns'!$AS$8)+ROW()/1000000)</f>
      </c>
    </row>
    <row r="36">
      <c r="A36" s="13">
        <f>'Returns'!$E$9&amp;""</f>
      </c>
      <c r="B36" s="13">
        <f>'Returns'!$AR$9&amp;""</f>
      </c>
      <c r="C36" s="16">
        <f>IF(N('Returns'!$AS$9)=0,"",N('Returns'!$AS$9))</f>
      </c>
      <c r="D36" s="13">
        <f>IF(N('Returns'!$AS$9)=0,"",N('Returns'!$AS$9)+ROW()/1000000)</f>
      </c>
    </row>
    <row r="37">
      <c r="A37" s="13">
        <f>'Returns'!$E$10&amp;""</f>
      </c>
      <c r="B37" s="13">
        <f>'Returns'!$AR$10&amp;""</f>
      </c>
      <c r="C37" s="16">
        <f>IF(N('Returns'!$AS$10)=0,"",N('Returns'!$AS$10))</f>
      </c>
      <c r="D37" s="13">
        <f>IF(N('Returns'!$AS$10)=0,"",N('Returns'!$AS$10)+ROW()/1000000)</f>
      </c>
    </row>
    <row r="38">
      <c r="A38" s="13">
        <f>'Returns'!$E$11&amp;""</f>
      </c>
      <c r="B38" s="13">
        <f>'Returns'!$AR$11&amp;""</f>
      </c>
      <c r="C38" s="16">
        <f>IF(N('Returns'!$AS$11)=0,"",N('Returns'!$AS$11))</f>
      </c>
      <c r="D38" s="13">
        <f>IF(N('Returns'!$AS$11)=0,"",N('Returns'!$AS$11)+ROW()/1000000)</f>
      </c>
    </row>
    <row r="39">
      <c r="A39" s="13">
        <f>'Returns'!$E$12&amp;""</f>
      </c>
      <c r="B39" s="13">
        <f>'Returns'!$AR$12&amp;""</f>
      </c>
      <c r="C39" s="16">
        <f>IF(N('Returns'!$AS$12)=0,"",N('Returns'!$AS$12))</f>
      </c>
      <c r="D39" s="13">
        <f>IF(N('Returns'!$AS$12)=0,"",N('Returns'!$AS$12)+ROW()/1000000)</f>
      </c>
    </row>
    <row r="40">
      <c r="A40" s="13">
        <f>'Returns'!$E$13&amp;""</f>
      </c>
      <c r="B40" s="13">
        <f>'Returns'!$AR$13&amp;""</f>
      </c>
      <c r="C40" s="16">
        <f>IF(N('Returns'!$AS$13)=0,"",N('Returns'!$AS$13))</f>
      </c>
      <c r="D40" s="13">
        <f>IF(N('Returns'!$AS$13)=0,"",N('Returns'!$AS$13)+ROW()/1000000)</f>
      </c>
    </row>
    <row r="41">
      <c r="A41" s="13">
        <f>'Returns'!$E$14&amp;""</f>
      </c>
      <c r="B41" s="13">
        <f>'Returns'!$AR$14&amp;""</f>
      </c>
      <c r="C41" s="16">
        <f>IF(N('Returns'!$AS$14)=0,"",N('Returns'!$AS$14))</f>
      </c>
      <c r="D41" s="13">
        <f>IF(N('Returns'!$AS$14)=0,"",N('Returns'!$AS$14)+ROW()/1000000)</f>
      </c>
    </row>
    <row r="42">
      <c r="A42" s="13">
        <f>'Returns'!$E$15&amp;""</f>
      </c>
      <c r="B42" s="13">
        <f>'Returns'!$AR$15&amp;""</f>
      </c>
      <c r="C42" s="16">
        <f>IF(N('Returns'!$AS$15)=0,"",N('Returns'!$AS$15))</f>
      </c>
      <c r="D42" s="13">
        <f>IF(N('Returns'!$AS$15)=0,"",N('Returns'!$AS$15)+ROW()/1000000)</f>
      </c>
    </row>
    <row r="43">
      <c r="A43" s="13">
        <f>'Returns'!$E$16&amp;""</f>
      </c>
      <c r="B43" s="13">
        <f>'Returns'!$AR$16&amp;""</f>
      </c>
      <c r="C43" s="16">
        <f>IF(N('Returns'!$AS$16)=0,"",N('Returns'!$AS$16))</f>
      </c>
      <c r="D43" s="13">
        <f>IF(N('Returns'!$AS$16)=0,"",N('Returns'!$AS$16)+ROW()/1000000)</f>
      </c>
    </row>
    <row r="44">
      <c r="A44" s="13">
        <f>'Returns'!$E$17&amp;""</f>
      </c>
      <c r="B44" s="13">
        <f>'Returns'!$AR$17&amp;""</f>
      </c>
      <c r="C44" s="16">
        <f>IF(N('Returns'!$AS$17)=0,"",N('Returns'!$AS$17))</f>
      </c>
      <c r="D44" s="13">
        <f>IF(N('Returns'!$AS$17)=0,"",N('Returns'!$AS$17)+ROW()/1000000)</f>
      </c>
    </row>
    <row r="45">
      <c r="A45" s="13">
        <f>'Returns'!$E$18&amp;""</f>
      </c>
      <c r="B45" s="13">
        <f>'Returns'!$AR$18&amp;""</f>
      </c>
      <c r="C45" s="16">
        <f>IF(N('Returns'!$AS$18)=0,"",N('Returns'!$AS$18))</f>
      </c>
      <c r="D45" s="13">
        <f>IF(N('Returns'!$AS$18)=0,"",N('Returns'!$AS$18)+ROW()/1000000)</f>
      </c>
    </row>
    <row r="46">
      <c r="A46" s="13">
        <f>'Returns'!$E$19&amp;""</f>
      </c>
      <c r="B46" s="13">
        <f>'Returns'!$AR$19&amp;""</f>
      </c>
      <c r="C46" s="16">
        <f>IF(N('Returns'!$AS$19)=0,"",N('Returns'!$AS$19))</f>
      </c>
      <c r="D46" s="13">
        <f>IF(N('Returns'!$AS$19)=0,"",N('Returns'!$AS$19)+ROW()/1000000)</f>
      </c>
    </row>
    <row r="47">
      <c r="A47" s="13">
        <f>'Returns'!$E$20&amp;""</f>
      </c>
      <c r="B47" s="13">
        <f>'Returns'!$AR$20&amp;""</f>
      </c>
      <c r="C47" s="16">
        <f>IF(N('Returns'!$AS$20)=0,"",N('Returns'!$AS$20))</f>
      </c>
      <c r="D47" s="13">
        <f>IF(N('Returns'!$AS$20)=0,"",N('Returns'!$AS$20)+ROW()/1000000)</f>
      </c>
    </row>
    <row r="48">
      <c r="A48" s="13">
        <f>'Returns'!$E$21&amp;""</f>
      </c>
      <c r="B48" s="13">
        <f>'Returns'!$AR$21&amp;""</f>
      </c>
      <c r="C48" s="16">
        <f>IF(N('Returns'!$AS$21)=0,"",N('Returns'!$AS$21))</f>
      </c>
      <c r="D48" s="13">
        <f>IF(N('Returns'!$AS$21)=0,"",N('Returns'!$AS$21)+ROW()/1000000)</f>
      </c>
    </row>
    <row r="49">
      <c r="A49" s="13">
        <f>'Returns'!$E$22&amp;""</f>
      </c>
      <c r="B49" s="13">
        <f>'Returns'!$AR$22&amp;""</f>
      </c>
      <c r="C49" s="16">
        <f>IF(N('Returns'!$AS$22)=0,"",N('Returns'!$AS$22))</f>
      </c>
      <c r="D49" s="13">
        <f>IF(N('Returns'!$AS$22)=0,"",N('Returns'!$AS$22)+ROW()/1000000)</f>
      </c>
    </row>
    <row r="50">
      <c r="A50" s="13">
        <f>'Returns'!$E$23&amp;""</f>
      </c>
      <c r="B50" s="13">
        <f>'Returns'!$AR$23&amp;""</f>
      </c>
      <c r="C50" s="16">
        <f>IF(N('Returns'!$AS$23)=0,"",N('Returns'!$AS$23))</f>
      </c>
      <c r="D50" s="13">
        <f>IF(N('Returns'!$AS$23)=0,"",N('Returns'!$AS$23)+ROW()/1000000)</f>
      </c>
    </row>
    <row r="51">
      <c r="A51" s="13">
        <f>'Returns'!$E$24&amp;""</f>
      </c>
      <c r="B51" s="13">
        <f>'Returns'!$AR$24&amp;""</f>
      </c>
      <c r="C51" s="16">
        <f>IF(N('Returns'!$AS$24)=0,"",N('Returns'!$AS$24))</f>
      </c>
      <c r="D51" s="13">
        <f>IF(N('Returns'!$AS$24)=0,"",N('Returns'!$AS$24)+ROW()/1000000)</f>
      </c>
    </row>
    <row r="52">
      <c r="A52" s="13">
        <f>'Returns'!$E$25&amp;""</f>
      </c>
      <c r="B52" s="13">
        <f>'Returns'!$AR$25&amp;""</f>
      </c>
      <c r="C52" s="16">
        <f>IF(N('Returns'!$AS$25)=0,"",N('Returns'!$AS$25))</f>
      </c>
      <c r="D52" s="13">
        <f>IF(N('Returns'!$AS$25)=0,"",N('Returns'!$AS$25)+ROW()/1000000)</f>
      </c>
    </row>
    <row r="53">
      <c r="A53" s="13">
        <f>'Returns'!$E$26&amp;""</f>
      </c>
      <c r="B53" s="13">
        <f>'Returns'!$AR$26&amp;""</f>
      </c>
      <c r="C53" s="16">
        <f>IF(N('Returns'!$AS$26)=0,"",N('Returns'!$AS$26))</f>
      </c>
      <c r="D53" s="13">
        <f>IF(N('Returns'!$AS$26)=0,"",N('Returns'!$AS$26)+ROW()/1000000)</f>
      </c>
    </row>
    <row r="54">
      <c r="A54" s="13">
        <f>'Returns'!$E$27&amp;""</f>
      </c>
      <c r="B54" s="13">
        <f>'Returns'!$AR$27&amp;""</f>
      </c>
      <c r="C54" s="16">
        <f>IF(N('Returns'!$AS$27)=0,"",N('Returns'!$AS$27))</f>
      </c>
      <c r="D54" s="13">
        <f>IF(N('Returns'!$AS$27)=0,"",N('Returns'!$AS$27)+ROW()/1000000)</f>
      </c>
    </row>
    <row r="55">
      <c r="A55" s="13">
        <f>'Returns'!$E$28&amp;""</f>
      </c>
      <c r="B55" s="13">
        <f>'Returns'!$AR$28&amp;""</f>
      </c>
      <c r="C55" s="16">
        <f>IF(N('Returns'!$AS$28)=0,"",N('Returns'!$AS$28))</f>
      </c>
      <c r="D55" s="13">
        <f>IF(N('Returns'!$AS$28)=0,"",N('Returns'!$AS$28)+ROW()/1000000)</f>
      </c>
    </row>
    <row r="56">
      <c r="A56" s="13">
        <f>'Returns'!$E$29&amp;""</f>
      </c>
      <c r="B56" s="13">
        <f>'Returns'!$AR$29&amp;""</f>
      </c>
      <c r="C56" s="16">
        <f>IF(N('Returns'!$AS$29)=0,"",N('Returns'!$AS$29))</f>
      </c>
      <c r="D56" s="13">
        <f>IF(N('Returns'!$AS$29)=0,"",N('Returns'!$AS$29)+ROW()/1000000)</f>
      </c>
    </row>
    <row r="57">
      <c r="A57" s="13">
        <f>'Returns'!$E$30&amp;""</f>
      </c>
      <c r="B57" s="13">
        <f>'Returns'!$AR$30&amp;""</f>
      </c>
      <c r="C57" s="16">
        <f>IF(N('Returns'!$AS$30)=0,"",N('Returns'!$AS$30))</f>
      </c>
      <c r="D57" s="13">
        <f>IF(N('Returns'!$AS$30)=0,"",N('Returns'!$AS$30)+ROW()/1000000)</f>
      </c>
    </row>
    <row r="58">
      <c r="A58" s="13">
        <f>'Returns'!$E$31&amp;""</f>
      </c>
      <c r="B58" s="13">
        <f>'Returns'!$AR$31&amp;""</f>
      </c>
      <c r="C58" s="16">
        <f>IF(N('Returns'!$AS$31)=0,"",N('Returns'!$AS$31))</f>
      </c>
      <c r="D58" s="13">
        <f>IF(N('Returns'!$AS$31)=0,"",N('Returns'!$AS$31)+ROW()/1000000)</f>
      </c>
    </row>
    <row r="59">
      <c r="A59" s="13">
        <f>'Returns'!$E$32&amp;""</f>
      </c>
      <c r="B59" s="13">
        <f>'Returns'!$AR$32&amp;""</f>
      </c>
      <c r="C59" s="16">
        <f>IF(N('Returns'!$AS$32)=0,"",N('Returns'!$AS$32))</f>
      </c>
      <c r="D59" s="13">
        <f>IF(N('Returns'!$AS$32)=0,"",N('Returns'!$AS$32)+ROW()/1000000)</f>
      </c>
    </row>
    <row r="60">
      <c r="A60" s="13">
        <f>'Returns'!$E$33&amp;""</f>
      </c>
      <c r="B60" s="13">
        <f>'Returns'!$AR$33&amp;""</f>
      </c>
      <c r="C60" s="16">
        <f>IF(N('Returns'!$AS$33)=0,"",N('Returns'!$AS$33))</f>
      </c>
      <c r="D60" s="13">
        <f>IF(N('Returns'!$AS$33)=0,"",N('Returns'!$AS$33)+ROW()/1000000)</f>
      </c>
    </row>
    <row r="61">
      <c r="A61" s="13">
        <f>'Returns'!$E$34&amp;""</f>
      </c>
      <c r="B61" s="13">
        <f>'Returns'!$AR$34&amp;""</f>
      </c>
      <c r="C61" s="16">
        <f>IF(N('Returns'!$AS$34)=0,"",N('Returns'!$AS$34))</f>
      </c>
      <c r="D61" s="13">
        <f>IF(N('Returns'!$AS$34)=0,"",N('Returns'!$AS$34)+ROW()/1000000)</f>
      </c>
    </row>
    <row r="62">
      <c r="A62" s="13">
        <f>'Returns'!$E$35&amp;""</f>
      </c>
      <c r="B62" s="13">
        <f>'Returns'!$AR$35&amp;""</f>
      </c>
      <c r="C62" s="16">
        <f>IF(N('Returns'!$AS$35)=0,"",N('Returns'!$AS$35))</f>
      </c>
      <c r="D62" s="13">
        <f>IF(N('Returns'!$AS$35)=0,"",N('Returns'!$AS$35)+ROW()/1000000)</f>
      </c>
    </row>
    <row r="63">
      <c r="A63" s="13">
        <f>'Returns'!$E$6&amp;""</f>
      </c>
      <c r="B63" s="13">
        <f>'Returns'!$AT$6&amp;""</f>
      </c>
      <c r="C63" s="16">
        <f>IF(N('Returns'!$AU$6)=0,"",N('Returns'!$AU$6))</f>
      </c>
      <c r="D63" s="13">
        <f>IF(N('Returns'!$AU$6)=0,"",N('Returns'!$AU$6)+ROW()/1000000)</f>
      </c>
    </row>
    <row r="64">
      <c r="A64" s="13">
        <f>'Returns'!$E$7&amp;""</f>
      </c>
      <c r="B64" s="13">
        <f>'Returns'!$AT$7&amp;""</f>
      </c>
      <c r="C64" s="16">
        <f>IF(N('Returns'!$AU$7)=0,"",N('Returns'!$AU$7))</f>
      </c>
      <c r="D64" s="13">
        <f>IF(N('Returns'!$AU$7)=0,"",N('Returns'!$AU$7)+ROW()/1000000)</f>
      </c>
    </row>
    <row r="65">
      <c r="A65" s="13">
        <f>'Returns'!$E$8&amp;""</f>
      </c>
      <c r="B65" s="13">
        <f>'Returns'!$AT$8&amp;""</f>
      </c>
      <c r="C65" s="16">
        <f>IF(N('Returns'!$AU$8)=0,"",N('Returns'!$AU$8))</f>
      </c>
      <c r="D65" s="13">
        <f>IF(N('Returns'!$AU$8)=0,"",N('Returns'!$AU$8)+ROW()/1000000)</f>
      </c>
    </row>
    <row r="66">
      <c r="A66" s="13">
        <f>'Returns'!$E$9&amp;""</f>
      </c>
      <c r="B66" s="13">
        <f>'Returns'!$AT$9&amp;""</f>
      </c>
      <c r="C66" s="16">
        <f>IF(N('Returns'!$AU$9)=0,"",N('Returns'!$AU$9))</f>
      </c>
      <c r="D66" s="13">
        <f>IF(N('Returns'!$AU$9)=0,"",N('Returns'!$AU$9)+ROW()/1000000)</f>
      </c>
    </row>
    <row r="67">
      <c r="A67" s="13">
        <f>'Returns'!$E$10&amp;""</f>
      </c>
      <c r="B67" s="13">
        <f>'Returns'!$AT$10&amp;""</f>
      </c>
      <c r="C67" s="16">
        <f>IF(N('Returns'!$AU$10)=0,"",N('Returns'!$AU$10))</f>
      </c>
      <c r="D67" s="13">
        <f>IF(N('Returns'!$AU$10)=0,"",N('Returns'!$AU$10)+ROW()/1000000)</f>
      </c>
    </row>
    <row r="68">
      <c r="A68" s="13">
        <f>'Returns'!$E$11&amp;""</f>
      </c>
      <c r="B68" s="13">
        <f>'Returns'!$AT$11&amp;""</f>
      </c>
      <c r="C68" s="16">
        <f>IF(N('Returns'!$AU$11)=0,"",N('Returns'!$AU$11))</f>
      </c>
      <c r="D68" s="13">
        <f>IF(N('Returns'!$AU$11)=0,"",N('Returns'!$AU$11)+ROW()/1000000)</f>
      </c>
    </row>
    <row r="69">
      <c r="A69" s="13">
        <f>'Returns'!$E$12&amp;""</f>
      </c>
      <c r="B69" s="13">
        <f>'Returns'!$AT$12&amp;""</f>
      </c>
      <c r="C69" s="16">
        <f>IF(N('Returns'!$AU$12)=0,"",N('Returns'!$AU$12))</f>
      </c>
      <c r="D69" s="13">
        <f>IF(N('Returns'!$AU$12)=0,"",N('Returns'!$AU$12)+ROW()/1000000)</f>
      </c>
    </row>
    <row r="70">
      <c r="A70" s="13">
        <f>'Returns'!$E$13&amp;""</f>
      </c>
      <c r="B70" s="13">
        <f>'Returns'!$AT$13&amp;""</f>
      </c>
      <c r="C70" s="16">
        <f>IF(N('Returns'!$AU$13)=0,"",N('Returns'!$AU$13))</f>
      </c>
      <c r="D70" s="13">
        <f>IF(N('Returns'!$AU$13)=0,"",N('Returns'!$AU$13)+ROW()/1000000)</f>
      </c>
    </row>
    <row r="71">
      <c r="A71" s="13">
        <f>'Returns'!$E$14&amp;""</f>
      </c>
      <c r="B71" s="13">
        <f>'Returns'!$AT$14&amp;""</f>
      </c>
      <c r="C71" s="16">
        <f>IF(N('Returns'!$AU$14)=0,"",N('Returns'!$AU$14))</f>
      </c>
      <c r="D71" s="13">
        <f>IF(N('Returns'!$AU$14)=0,"",N('Returns'!$AU$14)+ROW()/1000000)</f>
      </c>
    </row>
    <row r="72">
      <c r="A72" s="13">
        <f>'Returns'!$E$15&amp;""</f>
      </c>
      <c r="B72" s="13">
        <f>'Returns'!$AT$15&amp;""</f>
      </c>
      <c r="C72" s="16">
        <f>IF(N('Returns'!$AU$15)=0,"",N('Returns'!$AU$15))</f>
      </c>
      <c r="D72" s="13">
        <f>IF(N('Returns'!$AU$15)=0,"",N('Returns'!$AU$15)+ROW()/1000000)</f>
      </c>
    </row>
    <row r="73">
      <c r="A73" s="13">
        <f>'Returns'!$E$16&amp;""</f>
      </c>
      <c r="B73" s="13">
        <f>'Returns'!$AT$16&amp;""</f>
      </c>
      <c r="C73" s="16">
        <f>IF(N('Returns'!$AU$16)=0,"",N('Returns'!$AU$16))</f>
      </c>
      <c r="D73" s="13">
        <f>IF(N('Returns'!$AU$16)=0,"",N('Returns'!$AU$16)+ROW()/1000000)</f>
      </c>
    </row>
    <row r="74">
      <c r="A74" s="13">
        <f>'Returns'!$E$17&amp;""</f>
      </c>
      <c r="B74" s="13">
        <f>'Returns'!$AT$17&amp;""</f>
      </c>
      <c r="C74" s="16">
        <f>IF(N('Returns'!$AU$17)=0,"",N('Returns'!$AU$17))</f>
      </c>
      <c r="D74" s="13">
        <f>IF(N('Returns'!$AU$17)=0,"",N('Returns'!$AU$17)+ROW()/1000000)</f>
      </c>
    </row>
    <row r="75">
      <c r="A75" s="13">
        <f>'Returns'!$E$18&amp;""</f>
      </c>
      <c r="B75" s="13">
        <f>'Returns'!$AT$18&amp;""</f>
      </c>
      <c r="C75" s="16">
        <f>IF(N('Returns'!$AU$18)=0,"",N('Returns'!$AU$18))</f>
      </c>
      <c r="D75" s="13">
        <f>IF(N('Returns'!$AU$18)=0,"",N('Returns'!$AU$18)+ROW()/1000000)</f>
      </c>
    </row>
    <row r="76">
      <c r="A76" s="13">
        <f>'Returns'!$E$19&amp;""</f>
      </c>
      <c r="B76" s="13">
        <f>'Returns'!$AT$19&amp;""</f>
      </c>
      <c r="C76" s="16">
        <f>IF(N('Returns'!$AU$19)=0,"",N('Returns'!$AU$19))</f>
      </c>
      <c r="D76" s="13">
        <f>IF(N('Returns'!$AU$19)=0,"",N('Returns'!$AU$19)+ROW()/1000000)</f>
      </c>
    </row>
    <row r="77">
      <c r="A77" s="13">
        <f>'Returns'!$E$20&amp;""</f>
      </c>
      <c r="B77" s="13">
        <f>'Returns'!$AT$20&amp;""</f>
      </c>
      <c r="C77" s="16">
        <f>IF(N('Returns'!$AU$20)=0,"",N('Returns'!$AU$20))</f>
      </c>
      <c r="D77" s="13">
        <f>IF(N('Returns'!$AU$20)=0,"",N('Returns'!$AU$20)+ROW()/1000000)</f>
      </c>
    </row>
    <row r="78">
      <c r="A78" s="13">
        <f>'Returns'!$E$21&amp;""</f>
      </c>
      <c r="B78" s="13">
        <f>'Returns'!$AT$21&amp;""</f>
      </c>
      <c r="C78" s="16">
        <f>IF(N('Returns'!$AU$21)=0,"",N('Returns'!$AU$21))</f>
      </c>
      <c r="D78" s="13">
        <f>IF(N('Returns'!$AU$21)=0,"",N('Returns'!$AU$21)+ROW()/1000000)</f>
      </c>
    </row>
    <row r="79">
      <c r="A79" s="13">
        <f>'Returns'!$E$22&amp;""</f>
      </c>
      <c r="B79" s="13">
        <f>'Returns'!$AT$22&amp;""</f>
      </c>
      <c r="C79" s="16">
        <f>IF(N('Returns'!$AU$22)=0,"",N('Returns'!$AU$22))</f>
      </c>
      <c r="D79" s="13">
        <f>IF(N('Returns'!$AU$22)=0,"",N('Returns'!$AU$22)+ROW()/1000000)</f>
      </c>
    </row>
    <row r="80">
      <c r="A80" s="13">
        <f>'Returns'!$E$23&amp;""</f>
      </c>
      <c r="B80" s="13">
        <f>'Returns'!$AT$23&amp;""</f>
      </c>
      <c r="C80" s="16">
        <f>IF(N('Returns'!$AU$23)=0,"",N('Returns'!$AU$23))</f>
      </c>
      <c r="D80" s="13">
        <f>IF(N('Returns'!$AU$23)=0,"",N('Returns'!$AU$23)+ROW()/1000000)</f>
      </c>
    </row>
    <row r="81">
      <c r="A81" s="13">
        <f>'Returns'!$E$24&amp;""</f>
      </c>
      <c r="B81" s="13">
        <f>'Returns'!$AT$24&amp;""</f>
      </c>
      <c r="C81" s="16">
        <f>IF(N('Returns'!$AU$24)=0,"",N('Returns'!$AU$24))</f>
      </c>
      <c r="D81" s="13">
        <f>IF(N('Returns'!$AU$24)=0,"",N('Returns'!$AU$24)+ROW()/1000000)</f>
      </c>
    </row>
    <row r="82">
      <c r="A82" s="13">
        <f>'Returns'!$E$25&amp;""</f>
      </c>
      <c r="B82" s="13">
        <f>'Returns'!$AT$25&amp;""</f>
      </c>
      <c r="C82" s="16">
        <f>IF(N('Returns'!$AU$25)=0,"",N('Returns'!$AU$25))</f>
      </c>
      <c r="D82" s="13">
        <f>IF(N('Returns'!$AU$25)=0,"",N('Returns'!$AU$25)+ROW()/1000000)</f>
      </c>
    </row>
    <row r="83">
      <c r="A83" s="13">
        <f>'Returns'!$E$26&amp;""</f>
      </c>
      <c r="B83" s="13">
        <f>'Returns'!$AT$26&amp;""</f>
      </c>
      <c r="C83" s="16">
        <f>IF(N('Returns'!$AU$26)=0,"",N('Returns'!$AU$26))</f>
      </c>
      <c r="D83" s="13">
        <f>IF(N('Returns'!$AU$26)=0,"",N('Returns'!$AU$26)+ROW()/1000000)</f>
      </c>
    </row>
    <row r="84">
      <c r="A84" s="13">
        <f>'Returns'!$E$27&amp;""</f>
      </c>
      <c r="B84" s="13">
        <f>'Returns'!$AT$27&amp;""</f>
      </c>
      <c r="C84" s="16">
        <f>IF(N('Returns'!$AU$27)=0,"",N('Returns'!$AU$27))</f>
      </c>
      <c r="D84" s="13">
        <f>IF(N('Returns'!$AU$27)=0,"",N('Returns'!$AU$27)+ROW()/1000000)</f>
      </c>
    </row>
    <row r="85">
      <c r="A85" s="13">
        <f>'Returns'!$E$28&amp;""</f>
      </c>
      <c r="B85" s="13">
        <f>'Returns'!$AT$28&amp;""</f>
      </c>
      <c r="C85" s="16">
        <f>IF(N('Returns'!$AU$28)=0,"",N('Returns'!$AU$28))</f>
      </c>
      <c r="D85" s="13">
        <f>IF(N('Returns'!$AU$28)=0,"",N('Returns'!$AU$28)+ROW()/1000000)</f>
      </c>
    </row>
    <row r="86">
      <c r="A86" s="13">
        <f>'Returns'!$E$29&amp;""</f>
      </c>
      <c r="B86" s="13">
        <f>'Returns'!$AT$29&amp;""</f>
      </c>
      <c r="C86" s="16">
        <f>IF(N('Returns'!$AU$29)=0,"",N('Returns'!$AU$29))</f>
      </c>
      <c r="D86" s="13">
        <f>IF(N('Returns'!$AU$29)=0,"",N('Returns'!$AU$29)+ROW()/1000000)</f>
      </c>
    </row>
    <row r="87">
      <c r="A87" s="13">
        <f>'Returns'!$E$30&amp;""</f>
      </c>
      <c r="B87" s="13">
        <f>'Returns'!$AT$30&amp;""</f>
      </c>
      <c r="C87" s="16">
        <f>IF(N('Returns'!$AU$30)=0,"",N('Returns'!$AU$30))</f>
      </c>
      <c r="D87" s="13">
        <f>IF(N('Returns'!$AU$30)=0,"",N('Returns'!$AU$30)+ROW()/1000000)</f>
      </c>
    </row>
    <row r="88">
      <c r="A88" s="13">
        <f>'Returns'!$E$31&amp;""</f>
      </c>
      <c r="B88" s="13">
        <f>'Returns'!$AT$31&amp;""</f>
      </c>
      <c r="C88" s="16">
        <f>IF(N('Returns'!$AU$31)=0,"",N('Returns'!$AU$31))</f>
      </c>
      <c r="D88" s="13">
        <f>IF(N('Returns'!$AU$31)=0,"",N('Returns'!$AU$31)+ROW()/1000000)</f>
      </c>
    </row>
    <row r="89">
      <c r="A89" s="13">
        <f>'Returns'!$E$32&amp;""</f>
      </c>
      <c r="B89" s="13">
        <f>'Returns'!$AT$32&amp;""</f>
      </c>
      <c r="C89" s="16">
        <f>IF(N('Returns'!$AU$32)=0,"",N('Returns'!$AU$32))</f>
      </c>
      <c r="D89" s="13">
        <f>IF(N('Returns'!$AU$32)=0,"",N('Returns'!$AU$32)+ROW()/1000000)</f>
      </c>
    </row>
    <row r="90">
      <c r="A90" s="13">
        <f>'Returns'!$E$33&amp;""</f>
      </c>
      <c r="B90" s="13">
        <f>'Returns'!$AT$33&amp;""</f>
      </c>
      <c r="C90" s="16">
        <f>IF(N('Returns'!$AU$33)=0,"",N('Returns'!$AU$33))</f>
      </c>
      <c r="D90" s="13">
        <f>IF(N('Returns'!$AU$33)=0,"",N('Returns'!$AU$33)+ROW()/1000000)</f>
      </c>
    </row>
    <row r="91">
      <c r="A91" s="13">
        <f>'Returns'!$E$34&amp;""</f>
      </c>
      <c r="B91" s="13">
        <f>'Returns'!$AT$34&amp;""</f>
      </c>
      <c r="C91" s="16">
        <f>IF(N('Returns'!$AU$34)=0,"",N('Returns'!$AU$34))</f>
      </c>
      <c r="D91" s="13">
        <f>IF(N('Returns'!$AU$34)=0,"",N('Returns'!$AU$34)+ROW()/1000000)</f>
      </c>
    </row>
    <row r="92">
      <c r="A92" s="13">
        <f>'Returns'!$E$35&amp;""</f>
      </c>
      <c r="B92" s="13">
        <f>'Returns'!$AT$35&amp;""</f>
      </c>
      <c r="C92" s="16">
        <f>IF(N('Returns'!$AU$35)=0,"",N('Returns'!$AU$35))</f>
      </c>
      <c r="D92" s="13">
        <f>IF(N('Returns'!$AU$35)=0,"",N('Returns'!$AU$35)+ROW()/1000000)</f>
      </c>
    </row>
  </sheetData>
  <sheetProtection sheet="1" objects="1" scenarios="1" formatColumns="0" formatRows="0" insertRows="1" deleteRows="1" sort="0" autoFilter="0"/>
  <pageMargins left="0.5" right="0.5" top="0.6" bottom="0.7" header="0.3" footer="0.3"/>
  <pageSetup paperSize="1" orientation="portrait" fitToWidth="1" fitToHeight="0"/>
  <headerFooter>
    <oddFooter>&amp;L&amp;8Downloaded from humanprincipals.com. Free to use and adapt for your school.&amp;R&amp;8&amp;P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4A7F57"/>
    <pageSetUpPr fitToPage="1"/>
  </sheetPr>
  <sheetViews>
    <sheetView workbookViewId="0" zoomScale="100">
      <pane xSplit="2" ySplit="9" topLeftCell="C10" activePane="bottomRight" state="frozen"/>
    </sheetView>
  </sheetViews>
  <sheetFormatPr defaultRowHeight="16"/>
  <cols>
    <col min="1" max="1" width="13" customWidth="1"/>
    <col min="2" max="2" width="26" customWidth="1"/>
    <col min="3" max="3" width="14" customWidth="1"/>
    <col min="4" max="4" width="14" customWidth="1"/>
    <col min="5" max="5" width="14" customWidth="1"/>
    <col min="6" max="6" width="14" customWidth="1"/>
    <col min="7" max="7" width="9" customWidth="1"/>
    <col min="8" max="8" width="12" customWidth="1"/>
    <col min="9" max="9" width="8" customWidth="1"/>
    <col min="10" max="10" width="8" customWidth="1"/>
    <col min="11" max="11" width="8" customWidth="1"/>
    <col min="12" max="12" width="8" customWidth="1"/>
    <col min="13" max="13" width="16" customWidth="1"/>
    <col min="14" max="14" width="14" customWidth="1"/>
    <col min="15" max="15" width="4" customWidth="1" hidden="1"/>
  </cols>
  <sheetData>
    <row r="1">
      <c r="A1" s="3" t="inlineStr">
        <is>
          <t xml:space="preserve">Dashboard</t>
        </is>
      </c>
    </row>
    <row r="2">
      <c r="A2" s="5">
        <f>SchoolName&amp;"  ·  "&amp;FinYear&amp;"  ·  amounts in "&amp;Currency</f>
      </c>
    </row>
    <row r="4">
      <c r="A4" s="5"/>
      <c r="B4" s="5" t="inlineStr">
        <is>
          <t xml:space="preserve">Allocated</t>
        </is>
      </c>
      <c r="C4" s="5" t="inlineStr">
        <is>
          <t xml:space="preserve">Committed</t>
        </is>
      </c>
      <c r="D4" s="5" t="inlineStr">
        <is>
          <t xml:space="preserve">Spent</t>
        </is>
      </c>
      <c r="E4" s="5" t="inlineStr">
        <is>
          <t xml:space="preserve">Remaining</t>
        </is>
      </c>
      <c r="F4" s="5" t="inlineStr">
        <is>
          <t xml:space="preserve">Used</t>
        </is>
      </c>
      <c r="G4" s="5"/>
      <c r="H4" s="5" t="inlineStr">
        <is>
          <t xml:space="preserve">Returns received</t>
        </is>
      </c>
    </row>
    <row r="5">
      <c r="B5" s="9">
        <f>SUM(DeptAllocations)</f>
      </c>
      <c r="C5" s="9">
        <f>SUM('Returns'!$I$6:$I$35)</f>
      </c>
      <c r="D5" s="9">
        <f>SUM('Returns'!$J$6:$J$35)</f>
      </c>
      <c r="E5" s="9">
        <f>B5-C5-D5</f>
      </c>
      <c r="F5" s="10">
        <f>IF(B5=0,"",(C5+D5)/B5)</f>
      </c>
      <c r="H5" s="9">
        <f>COUNTIF('Returns'!$A$6:$A$35,"✓")&amp;" / "&amp;SUMPRODUCT(--(DeptNames&lt;&gt;""))</f>
      </c>
    </row>
    <row r="8">
      <c r="A8" s="4" t="inlineStr">
        <is>
          <t xml:space="preserve">By department</t>
        </is>
      </c>
    </row>
    <row r="9" ht="32" customHeight="1">
      <c r="A9" s="12" t="inlineStr">
        <is>
          <t xml:space="preserve">Section</t>
        </is>
      </c>
      <c r="B9" s="12" t="inlineStr">
        <is>
          <t xml:space="preserve">Department</t>
        </is>
      </c>
      <c r="C9" s="12" t="inlineStr">
        <is>
          <t xml:space="preserve">Allocated</t>
        </is>
      </c>
      <c r="D9" s="12" t="inlineStr">
        <is>
          <t xml:space="preserve">Committed</t>
        </is>
      </c>
      <c r="E9" s="12" t="inlineStr">
        <is>
          <t xml:space="preserve">Spent</t>
        </is>
      </c>
      <c r="F9" s="12" t="inlineStr">
        <is>
          <t xml:space="preserve">Remaining</t>
        </is>
      </c>
      <c r="G9" s="12" t="inlineStr">
        <is>
          <t xml:space="preserve">Used</t>
        </is>
      </c>
      <c r="H9" s="12" t="inlineStr">
        <is>
          <t xml:space="preserve">Status</t>
        </is>
      </c>
      <c r="I9" s="12" t="inlineStr">
        <is>
          <t xml:space="preserve">Q1</t>
        </is>
      </c>
      <c r="J9" s="12" t="inlineStr">
        <is>
          <t xml:space="preserve">Q2</t>
        </is>
      </c>
      <c r="K9" s="12" t="inlineStr">
        <is>
          <t xml:space="preserve">Q3</t>
        </is>
      </c>
      <c r="L9" s="12" t="inlineStr">
        <is>
          <t xml:space="preserve">Q4</t>
        </is>
      </c>
      <c r="M9" s="12" t="inlineStr">
        <is>
          <t xml:space="preserve">Spending pattern</t>
        </is>
      </c>
      <c r="N9" s="12" t="inlineStr">
        <is>
          <t xml:space="preserve">Return date</t>
        </is>
      </c>
    </row>
    <row r="10">
      <c r="A10" s="19">
        <f>IF('Departments'!$B$5="","",'Departments'!$A$5&amp;"")</f>
      </c>
      <c r="B10" s="15">
        <f>IF('Departments'!$B$5="","",'Departments'!$B$5)</f>
      </c>
      <c r="C10" s="16">
        <f>IF('Departments'!$B$5="","",N('Departments'!$C$5))</f>
      </c>
      <c r="D10" s="16">
        <f>IF($O10="","",INDEX('Returns'!$I$6:$I$35,$O10))</f>
      </c>
      <c r="E10" s="16">
        <f>IF($O10="","",INDEX('Returns'!$J$6:$J$35,$O10))</f>
      </c>
      <c r="F10" s="16">
        <f>IF(OR(B10="",$O10=""),"",C10-D10-E10)</f>
      </c>
      <c r="G10" s="18">
        <f>IF(OR($O10="",N(C10)=0),"",(D10+E10)/C10)</f>
      </c>
      <c r="H10" s="19">
        <f>IF(B10="","",IF($O10="","No return",IF(F10&lt;0,"Over",IF(G10&gt;=AmberAt,"Watch","On track"))))</f>
      </c>
      <c r="I10" s="18">
        <f>IF(OR($O10="",(N(IF($O10="",0,INDEX('Returns'!$L$6:$L$35,$O10)))+N(IF($O10="",0,INDEX('Returns'!$M$6:$M$35,$O10)))+N(IF($O10="",0,INDEX('Returns'!$N$6:$N$35,$O10)))+N(IF($O10="",0,INDEX('Returns'!$O$6:$O$35,$O10))))=0),"",N(IF($O10="",0,INDEX('Returns'!$L$6:$L$35,$O10)))/(N(IF($O10="",0,INDEX('Returns'!$L$6:$L$35,$O10)))+N(IF($O10="",0,INDEX('Returns'!$M$6:$M$35,$O10)))+N(IF($O10="",0,INDEX('Returns'!$N$6:$N$35,$O10)))+N(IF($O10="",0,INDEX('Returns'!$O$6:$O$35,$O10)))))</f>
      </c>
      <c r="J10" s="18">
        <f>IF(OR($O10="",(N(IF($O10="",0,INDEX('Returns'!$L$6:$L$35,$O10)))+N(IF($O10="",0,INDEX('Returns'!$M$6:$M$35,$O10)))+N(IF($O10="",0,INDEX('Returns'!$N$6:$N$35,$O10)))+N(IF($O10="",0,INDEX('Returns'!$O$6:$O$35,$O10))))=0),"",N(IF($O10="",0,INDEX('Returns'!$M$6:$M$35,$O10)))/(N(IF($O10="",0,INDEX('Returns'!$L$6:$L$35,$O10)))+N(IF($O10="",0,INDEX('Returns'!$M$6:$M$35,$O10)))+N(IF($O10="",0,INDEX('Returns'!$N$6:$N$35,$O10)))+N(IF($O10="",0,INDEX('Returns'!$O$6:$O$35,$O10)))))</f>
      </c>
      <c r="K10" s="18">
        <f>IF(OR($O10="",(N(IF($O10="",0,INDEX('Returns'!$L$6:$L$35,$O10)))+N(IF($O10="",0,INDEX('Returns'!$M$6:$M$35,$O10)))+N(IF($O10="",0,INDEX('Returns'!$N$6:$N$35,$O10)))+N(IF($O10="",0,INDEX('Returns'!$O$6:$O$35,$O10))))=0),"",N(IF($O10="",0,INDEX('Returns'!$N$6:$N$35,$O10)))/(N(IF($O10="",0,INDEX('Returns'!$L$6:$L$35,$O10)))+N(IF($O10="",0,INDEX('Returns'!$M$6:$M$35,$O10)))+N(IF($O10="",0,INDEX('Returns'!$N$6:$N$35,$O10)))+N(IF($O10="",0,INDEX('Returns'!$O$6:$O$35,$O10)))))</f>
      </c>
      <c r="L10" s="18">
        <f>IF(OR($O10="",(N(IF($O10="",0,INDEX('Returns'!$L$6:$L$35,$O10)))+N(IF($O10="",0,INDEX('Returns'!$M$6:$M$35,$O10)))+N(IF($O10="",0,INDEX('Returns'!$N$6:$N$35,$O10)))+N(IF($O10="",0,INDEX('Returns'!$O$6:$O$35,$O10))))=0),"",N(IF($O10="",0,INDEX('Returns'!$O$6:$O$35,$O10)))/(N(IF($O10="",0,INDEX('Returns'!$L$6:$L$35,$O10)))+N(IF($O10="",0,INDEX('Returns'!$M$6:$M$35,$O10)))+N(IF($O10="",0,INDEX('Returns'!$N$6:$N$35,$O10)))+N(IF($O10="",0,INDEX('Returns'!$O$6:$O$35,$O10)))))</f>
      </c>
      <c r="M10" s="19">
        <f>IF(OR($O10="",I10=""),"",IF(I10&gt;FrontLoad,"Front-loaded",IF(L10&gt;YearEnd,"Year-end surge","Steady")))</f>
      </c>
      <c r="N10" s="19">
        <f>IF($O10="","",IF($O10="","",INDEX('Returns'!$BQ$6:$BQ$35,$O10)))</f>
      </c>
      <c r="O10" s="13">
        <f>IF('Departments'!$B$5="","",IFERROR(MATCH('Departments'!$B$5,'Returns'!$E$6:$E$35,0),""))</f>
      </c>
    </row>
    <row r="11">
      <c r="A11" s="19">
        <f>IF('Departments'!$B$6="","",'Departments'!$A$6&amp;"")</f>
      </c>
      <c r="B11" s="15">
        <f>IF('Departments'!$B$6="","",'Departments'!$B$6)</f>
      </c>
      <c r="C11" s="16">
        <f>IF('Departments'!$B$6="","",N('Departments'!$C$6))</f>
      </c>
      <c r="D11" s="16">
        <f>IF($O11="","",INDEX('Returns'!$I$6:$I$35,$O11))</f>
      </c>
      <c r="E11" s="16">
        <f>IF($O11="","",INDEX('Returns'!$J$6:$J$35,$O11))</f>
      </c>
      <c r="F11" s="16">
        <f>IF(OR(B11="",$O11=""),"",C11-D11-E11)</f>
      </c>
      <c r="G11" s="18">
        <f>IF(OR($O11="",N(C11)=0),"",(D11+E11)/C11)</f>
      </c>
      <c r="H11" s="19">
        <f>IF(B11="","",IF($O11="","No return",IF(F11&lt;0,"Over",IF(G11&gt;=AmberAt,"Watch","On track"))))</f>
      </c>
      <c r="I11" s="18">
        <f>IF(OR($O11="",(N(IF($O11="",0,INDEX('Returns'!$L$6:$L$35,$O11)))+N(IF($O11="",0,INDEX('Returns'!$M$6:$M$35,$O11)))+N(IF($O11="",0,INDEX('Returns'!$N$6:$N$35,$O11)))+N(IF($O11="",0,INDEX('Returns'!$O$6:$O$35,$O11))))=0),"",N(IF($O11="",0,INDEX('Returns'!$L$6:$L$35,$O11)))/(N(IF($O11="",0,INDEX('Returns'!$L$6:$L$35,$O11)))+N(IF($O11="",0,INDEX('Returns'!$M$6:$M$35,$O11)))+N(IF($O11="",0,INDEX('Returns'!$N$6:$N$35,$O11)))+N(IF($O11="",0,INDEX('Returns'!$O$6:$O$35,$O11)))))</f>
      </c>
      <c r="J11" s="18">
        <f>IF(OR($O11="",(N(IF($O11="",0,INDEX('Returns'!$L$6:$L$35,$O11)))+N(IF($O11="",0,INDEX('Returns'!$M$6:$M$35,$O11)))+N(IF($O11="",0,INDEX('Returns'!$N$6:$N$35,$O11)))+N(IF($O11="",0,INDEX('Returns'!$O$6:$O$35,$O11))))=0),"",N(IF($O11="",0,INDEX('Returns'!$M$6:$M$35,$O11)))/(N(IF($O11="",0,INDEX('Returns'!$L$6:$L$35,$O11)))+N(IF($O11="",0,INDEX('Returns'!$M$6:$M$35,$O11)))+N(IF($O11="",0,INDEX('Returns'!$N$6:$N$35,$O11)))+N(IF($O11="",0,INDEX('Returns'!$O$6:$O$35,$O11)))))</f>
      </c>
      <c r="K11" s="18">
        <f>IF(OR($O11="",(N(IF($O11="",0,INDEX('Returns'!$L$6:$L$35,$O11)))+N(IF($O11="",0,INDEX('Returns'!$M$6:$M$35,$O11)))+N(IF($O11="",0,INDEX('Returns'!$N$6:$N$35,$O11)))+N(IF($O11="",0,INDEX('Returns'!$O$6:$O$35,$O11))))=0),"",N(IF($O11="",0,INDEX('Returns'!$N$6:$N$35,$O11)))/(N(IF($O11="",0,INDEX('Returns'!$L$6:$L$35,$O11)))+N(IF($O11="",0,INDEX('Returns'!$M$6:$M$35,$O11)))+N(IF($O11="",0,INDEX('Returns'!$N$6:$N$35,$O11)))+N(IF($O11="",0,INDEX('Returns'!$O$6:$O$35,$O11)))))</f>
      </c>
      <c r="L11" s="18">
        <f>IF(OR($O11="",(N(IF($O11="",0,INDEX('Returns'!$L$6:$L$35,$O11)))+N(IF($O11="",0,INDEX('Returns'!$M$6:$M$35,$O11)))+N(IF($O11="",0,INDEX('Returns'!$N$6:$N$35,$O11)))+N(IF($O11="",0,INDEX('Returns'!$O$6:$O$35,$O11))))=0),"",N(IF($O11="",0,INDEX('Returns'!$O$6:$O$35,$O11)))/(N(IF($O11="",0,INDEX('Returns'!$L$6:$L$35,$O11)))+N(IF($O11="",0,INDEX('Returns'!$M$6:$M$35,$O11)))+N(IF($O11="",0,INDEX('Returns'!$N$6:$N$35,$O11)))+N(IF($O11="",0,INDEX('Returns'!$O$6:$O$35,$O11)))))</f>
      </c>
      <c r="M11" s="19">
        <f>IF(OR($O11="",I11=""),"",IF(I11&gt;FrontLoad,"Front-loaded",IF(L11&gt;YearEnd,"Year-end surge","Steady")))</f>
      </c>
      <c r="N11" s="19">
        <f>IF($O11="","",IF($O11="","",INDEX('Returns'!$BQ$6:$BQ$35,$O11)))</f>
      </c>
      <c r="O11" s="13">
        <f>IF('Departments'!$B$6="","",IFERROR(MATCH('Departments'!$B$6,'Returns'!$E$6:$E$35,0),""))</f>
      </c>
    </row>
    <row r="12">
      <c r="A12" s="19">
        <f>IF('Departments'!$B$7="","",'Departments'!$A$7&amp;"")</f>
      </c>
      <c r="B12" s="15">
        <f>IF('Departments'!$B$7="","",'Departments'!$B$7)</f>
      </c>
      <c r="C12" s="16">
        <f>IF('Departments'!$B$7="","",N('Departments'!$C$7))</f>
      </c>
      <c r="D12" s="16">
        <f>IF($O12="","",INDEX('Returns'!$I$6:$I$35,$O12))</f>
      </c>
      <c r="E12" s="16">
        <f>IF($O12="","",INDEX('Returns'!$J$6:$J$35,$O12))</f>
      </c>
      <c r="F12" s="16">
        <f>IF(OR(B12="",$O12=""),"",C12-D12-E12)</f>
      </c>
      <c r="G12" s="18">
        <f>IF(OR($O12="",N(C12)=0),"",(D12+E12)/C12)</f>
      </c>
      <c r="H12" s="19">
        <f>IF(B12="","",IF($O12="","No return",IF(F12&lt;0,"Over",IF(G12&gt;=AmberAt,"Watch","On track"))))</f>
      </c>
      <c r="I12" s="18">
        <f>IF(OR($O12="",(N(IF($O12="",0,INDEX('Returns'!$L$6:$L$35,$O12)))+N(IF($O12="",0,INDEX('Returns'!$M$6:$M$35,$O12)))+N(IF($O12="",0,INDEX('Returns'!$N$6:$N$35,$O12)))+N(IF($O12="",0,INDEX('Returns'!$O$6:$O$35,$O12))))=0),"",N(IF($O12="",0,INDEX('Returns'!$L$6:$L$35,$O12)))/(N(IF($O12="",0,INDEX('Returns'!$L$6:$L$35,$O12)))+N(IF($O12="",0,INDEX('Returns'!$M$6:$M$35,$O12)))+N(IF($O12="",0,INDEX('Returns'!$N$6:$N$35,$O12)))+N(IF($O12="",0,INDEX('Returns'!$O$6:$O$35,$O12)))))</f>
      </c>
      <c r="J12" s="18">
        <f>IF(OR($O12="",(N(IF($O12="",0,INDEX('Returns'!$L$6:$L$35,$O12)))+N(IF($O12="",0,INDEX('Returns'!$M$6:$M$35,$O12)))+N(IF($O12="",0,INDEX('Returns'!$N$6:$N$35,$O12)))+N(IF($O12="",0,INDEX('Returns'!$O$6:$O$35,$O12))))=0),"",N(IF($O12="",0,INDEX('Returns'!$M$6:$M$35,$O12)))/(N(IF($O12="",0,INDEX('Returns'!$L$6:$L$35,$O12)))+N(IF($O12="",0,INDEX('Returns'!$M$6:$M$35,$O12)))+N(IF($O12="",0,INDEX('Returns'!$N$6:$N$35,$O12)))+N(IF($O12="",0,INDEX('Returns'!$O$6:$O$35,$O12)))))</f>
      </c>
      <c r="K12" s="18">
        <f>IF(OR($O12="",(N(IF($O12="",0,INDEX('Returns'!$L$6:$L$35,$O12)))+N(IF($O12="",0,INDEX('Returns'!$M$6:$M$35,$O12)))+N(IF($O12="",0,INDEX('Returns'!$N$6:$N$35,$O12)))+N(IF($O12="",0,INDEX('Returns'!$O$6:$O$35,$O12))))=0),"",N(IF($O12="",0,INDEX('Returns'!$N$6:$N$35,$O12)))/(N(IF($O12="",0,INDEX('Returns'!$L$6:$L$35,$O12)))+N(IF($O12="",0,INDEX('Returns'!$M$6:$M$35,$O12)))+N(IF($O12="",0,INDEX('Returns'!$N$6:$N$35,$O12)))+N(IF($O12="",0,INDEX('Returns'!$O$6:$O$35,$O12)))))</f>
      </c>
      <c r="L12" s="18">
        <f>IF(OR($O12="",(N(IF($O12="",0,INDEX('Returns'!$L$6:$L$35,$O12)))+N(IF($O12="",0,INDEX('Returns'!$M$6:$M$35,$O12)))+N(IF($O12="",0,INDEX('Returns'!$N$6:$N$35,$O12)))+N(IF($O12="",0,INDEX('Returns'!$O$6:$O$35,$O12))))=0),"",N(IF($O12="",0,INDEX('Returns'!$O$6:$O$35,$O12)))/(N(IF($O12="",0,INDEX('Returns'!$L$6:$L$35,$O12)))+N(IF($O12="",0,INDEX('Returns'!$M$6:$M$35,$O12)))+N(IF($O12="",0,INDEX('Returns'!$N$6:$N$35,$O12)))+N(IF($O12="",0,INDEX('Returns'!$O$6:$O$35,$O12)))))</f>
      </c>
      <c r="M12" s="19">
        <f>IF(OR($O12="",I12=""),"",IF(I12&gt;FrontLoad,"Front-loaded",IF(L12&gt;YearEnd,"Year-end surge","Steady")))</f>
      </c>
      <c r="N12" s="19">
        <f>IF($O12="","",IF($O12="","",INDEX('Returns'!$BQ$6:$BQ$35,$O12)))</f>
      </c>
      <c r="O12" s="13">
        <f>IF('Departments'!$B$7="","",IFERROR(MATCH('Departments'!$B$7,'Returns'!$E$6:$E$35,0),""))</f>
      </c>
    </row>
    <row r="13">
      <c r="A13" s="19">
        <f>IF('Departments'!$B$8="","",'Departments'!$A$8&amp;"")</f>
      </c>
      <c r="B13" s="15">
        <f>IF('Departments'!$B$8="","",'Departments'!$B$8)</f>
      </c>
      <c r="C13" s="16">
        <f>IF('Departments'!$B$8="","",N('Departments'!$C$8))</f>
      </c>
      <c r="D13" s="16">
        <f>IF($O13="","",INDEX('Returns'!$I$6:$I$35,$O13))</f>
      </c>
      <c r="E13" s="16">
        <f>IF($O13="","",INDEX('Returns'!$J$6:$J$35,$O13))</f>
      </c>
      <c r="F13" s="16">
        <f>IF(OR(B13="",$O13=""),"",C13-D13-E13)</f>
      </c>
      <c r="G13" s="18">
        <f>IF(OR($O13="",N(C13)=0),"",(D13+E13)/C13)</f>
      </c>
      <c r="H13" s="19">
        <f>IF(B13="","",IF($O13="","No return",IF(F13&lt;0,"Over",IF(G13&gt;=AmberAt,"Watch","On track"))))</f>
      </c>
      <c r="I13" s="18">
        <f>IF(OR($O13="",(N(IF($O13="",0,INDEX('Returns'!$L$6:$L$35,$O13)))+N(IF($O13="",0,INDEX('Returns'!$M$6:$M$35,$O13)))+N(IF($O13="",0,INDEX('Returns'!$N$6:$N$35,$O13)))+N(IF($O13="",0,INDEX('Returns'!$O$6:$O$35,$O13))))=0),"",N(IF($O13="",0,INDEX('Returns'!$L$6:$L$35,$O13)))/(N(IF($O13="",0,INDEX('Returns'!$L$6:$L$35,$O13)))+N(IF($O13="",0,INDEX('Returns'!$M$6:$M$35,$O13)))+N(IF($O13="",0,INDEX('Returns'!$N$6:$N$35,$O13)))+N(IF($O13="",0,INDEX('Returns'!$O$6:$O$35,$O13)))))</f>
      </c>
      <c r="J13" s="18">
        <f>IF(OR($O13="",(N(IF($O13="",0,INDEX('Returns'!$L$6:$L$35,$O13)))+N(IF($O13="",0,INDEX('Returns'!$M$6:$M$35,$O13)))+N(IF($O13="",0,INDEX('Returns'!$N$6:$N$35,$O13)))+N(IF($O13="",0,INDEX('Returns'!$O$6:$O$35,$O13))))=0),"",N(IF($O13="",0,INDEX('Returns'!$M$6:$M$35,$O13)))/(N(IF($O13="",0,INDEX('Returns'!$L$6:$L$35,$O13)))+N(IF($O13="",0,INDEX('Returns'!$M$6:$M$35,$O13)))+N(IF($O13="",0,INDEX('Returns'!$N$6:$N$35,$O13)))+N(IF($O13="",0,INDEX('Returns'!$O$6:$O$35,$O13)))))</f>
      </c>
      <c r="K13" s="18">
        <f>IF(OR($O13="",(N(IF($O13="",0,INDEX('Returns'!$L$6:$L$35,$O13)))+N(IF($O13="",0,INDEX('Returns'!$M$6:$M$35,$O13)))+N(IF($O13="",0,INDEX('Returns'!$N$6:$N$35,$O13)))+N(IF($O13="",0,INDEX('Returns'!$O$6:$O$35,$O13))))=0),"",N(IF($O13="",0,INDEX('Returns'!$N$6:$N$35,$O13)))/(N(IF($O13="",0,INDEX('Returns'!$L$6:$L$35,$O13)))+N(IF($O13="",0,INDEX('Returns'!$M$6:$M$35,$O13)))+N(IF($O13="",0,INDEX('Returns'!$N$6:$N$35,$O13)))+N(IF($O13="",0,INDEX('Returns'!$O$6:$O$35,$O13)))))</f>
      </c>
      <c r="L13" s="18">
        <f>IF(OR($O13="",(N(IF($O13="",0,INDEX('Returns'!$L$6:$L$35,$O13)))+N(IF($O13="",0,INDEX('Returns'!$M$6:$M$35,$O13)))+N(IF($O13="",0,INDEX('Returns'!$N$6:$N$35,$O13)))+N(IF($O13="",0,INDEX('Returns'!$O$6:$O$35,$O13))))=0),"",N(IF($O13="",0,INDEX('Returns'!$O$6:$O$35,$O13)))/(N(IF($O13="",0,INDEX('Returns'!$L$6:$L$35,$O13)))+N(IF($O13="",0,INDEX('Returns'!$M$6:$M$35,$O13)))+N(IF($O13="",0,INDEX('Returns'!$N$6:$N$35,$O13)))+N(IF($O13="",0,INDEX('Returns'!$O$6:$O$35,$O13)))))</f>
      </c>
      <c r="M13" s="19">
        <f>IF(OR($O13="",I13=""),"",IF(I13&gt;FrontLoad,"Front-loaded",IF(L13&gt;YearEnd,"Year-end surge","Steady")))</f>
      </c>
      <c r="N13" s="19">
        <f>IF($O13="","",IF($O13="","",INDEX('Returns'!$BQ$6:$BQ$35,$O13)))</f>
      </c>
      <c r="O13" s="13">
        <f>IF('Departments'!$B$8="","",IFERROR(MATCH('Departments'!$B$8,'Returns'!$E$6:$E$35,0),""))</f>
      </c>
    </row>
    <row r="14">
      <c r="A14" s="19">
        <f>IF('Departments'!$B$9="","",'Departments'!$A$9&amp;"")</f>
      </c>
      <c r="B14" s="15">
        <f>IF('Departments'!$B$9="","",'Departments'!$B$9)</f>
      </c>
      <c r="C14" s="16">
        <f>IF('Departments'!$B$9="","",N('Departments'!$C$9))</f>
      </c>
      <c r="D14" s="16">
        <f>IF($O14="","",INDEX('Returns'!$I$6:$I$35,$O14))</f>
      </c>
      <c r="E14" s="16">
        <f>IF($O14="","",INDEX('Returns'!$J$6:$J$35,$O14))</f>
      </c>
      <c r="F14" s="16">
        <f>IF(OR(B14="",$O14=""),"",C14-D14-E14)</f>
      </c>
      <c r="G14" s="18">
        <f>IF(OR($O14="",N(C14)=0),"",(D14+E14)/C14)</f>
      </c>
      <c r="H14" s="19">
        <f>IF(B14="","",IF($O14="","No return",IF(F14&lt;0,"Over",IF(G14&gt;=AmberAt,"Watch","On track"))))</f>
      </c>
      <c r="I14" s="18">
        <f>IF(OR($O14="",(N(IF($O14="",0,INDEX('Returns'!$L$6:$L$35,$O14)))+N(IF($O14="",0,INDEX('Returns'!$M$6:$M$35,$O14)))+N(IF($O14="",0,INDEX('Returns'!$N$6:$N$35,$O14)))+N(IF($O14="",0,INDEX('Returns'!$O$6:$O$35,$O14))))=0),"",N(IF($O14="",0,INDEX('Returns'!$L$6:$L$35,$O14)))/(N(IF($O14="",0,INDEX('Returns'!$L$6:$L$35,$O14)))+N(IF($O14="",0,INDEX('Returns'!$M$6:$M$35,$O14)))+N(IF($O14="",0,INDEX('Returns'!$N$6:$N$35,$O14)))+N(IF($O14="",0,INDEX('Returns'!$O$6:$O$35,$O14)))))</f>
      </c>
      <c r="J14" s="18">
        <f>IF(OR($O14="",(N(IF($O14="",0,INDEX('Returns'!$L$6:$L$35,$O14)))+N(IF($O14="",0,INDEX('Returns'!$M$6:$M$35,$O14)))+N(IF($O14="",0,INDEX('Returns'!$N$6:$N$35,$O14)))+N(IF($O14="",0,INDEX('Returns'!$O$6:$O$35,$O14))))=0),"",N(IF($O14="",0,INDEX('Returns'!$M$6:$M$35,$O14)))/(N(IF($O14="",0,INDEX('Returns'!$L$6:$L$35,$O14)))+N(IF($O14="",0,INDEX('Returns'!$M$6:$M$35,$O14)))+N(IF($O14="",0,INDEX('Returns'!$N$6:$N$35,$O14)))+N(IF($O14="",0,INDEX('Returns'!$O$6:$O$35,$O14)))))</f>
      </c>
      <c r="K14" s="18">
        <f>IF(OR($O14="",(N(IF($O14="",0,INDEX('Returns'!$L$6:$L$35,$O14)))+N(IF($O14="",0,INDEX('Returns'!$M$6:$M$35,$O14)))+N(IF($O14="",0,INDEX('Returns'!$N$6:$N$35,$O14)))+N(IF($O14="",0,INDEX('Returns'!$O$6:$O$35,$O14))))=0),"",N(IF($O14="",0,INDEX('Returns'!$N$6:$N$35,$O14)))/(N(IF($O14="",0,INDEX('Returns'!$L$6:$L$35,$O14)))+N(IF($O14="",0,INDEX('Returns'!$M$6:$M$35,$O14)))+N(IF($O14="",0,INDEX('Returns'!$N$6:$N$35,$O14)))+N(IF($O14="",0,INDEX('Returns'!$O$6:$O$35,$O14)))))</f>
      </c>
      <c r="L14" s="18">
        <f>IF(OR($O14="",(N(IF($O14="",0,INDEX('Returns'!$L$6:$L$35,$O14)))+N(IF($O14="",0,INDEX('Returns'!$M$6:$M$35,$O14)))+N(IF($O14="",0,INDEX('Returns'!$N$6:$N$35,$O14)))+N(IF($O14="",0,INDEX('Returns'!$O$6:$O$35,$O14))))=0),"",N(IF($O14="",0,INDEX('Returns'!$O$6:$O$35,$O14)))/(N(IF($O14="",0,INDEX('Returns'!$L$6:$L$35,$O14)))+N(IF($O14="",0,INDEX('Returns'!$M$6:$M$35,$O14)))+N(IF($O14="",0,INDEX('Returns'!$N$6:$N$35,$O14)))+N(IF($O14="",0,INDEX('Returns'!$O$6:$O$35,$O14)))))</f>
      </c>
      <c r="M14" s="19">
        <f>IF(OR($O14="",I14=""),"",IF(I14&gt;FrontLoad,"Front-loaded",IF(L14&gt;YearEnd,"Year-end surge","Steady")))</f>
      </c>
      <c r="N14" s="19">
        <f>IF($O14="","",IF($O14="","",INDEX('Returns'!$BQ$6:$BQ$35,$O14)))</f>
      </c>
      <c r="O14" s="13">
        <f>IF('Departments'!$B$9="","",IFERROR(MATCH('Departments'!$B$9,'Returns'!$E$6:$E$35,0),""))</f>
      </c>
    </row>
    <row r="15">
      <c r="A15" s="19">
        <f>IF('Departments'!$B$10="","",'Departments'!$A$10&amp;"")</f>
      </c>
      <c r="B15" s="15">
        <f>IF('Departments'!$B$10="","",'Departments'!$B$10)</f>
      </c>
      <c r="C15" s="16">
        <f>IF('Departments'!$B$10="","",N('Departments'!$C$10))</f>
      </c>
      <c r="D15" s="16">
        <f>IF($O15="","",INDEX('Returns'!$I$6:$I$35,$O15))</f>
      </c>
      <c r="E15" s="16">
        <f>IF($O15="","",INDEX('Returns'!$J$6:$J$35,$O15))</f>
      </c>
      <c r="F15" s="16">
        <f>IF(OR(B15="",$O15=""),"",C15-D15-E15)</f>
      </c>
      <c r="G15" s="18">
        <f>IF(OR($O15="",N(C15)=0),"",(D15+E15)/C15)</f>
      </c>
      <c r="H15" s="19">
        <f>IF(B15="","",IF($O15="","No return",IF(F15&lt;0,"Over",IF(G15&gt;=AmberAt,"Watch","On track"))))</f>
      </c>
      <c r="I15" s="18">
        <f>IF(OR($O15="",(N(IF($O15="",0,INDEX('Returns'!$L$6:$L$35,$O15)))+N(IF($O15="",0,INDEX('Returns'!$M$6:$M$35,$O15)))+N(IF($O15="",0,INDEX('Returns'!$N$6:$N$35,$O15)))+N(IF($O15="",0,INDEX('Returns'!$O$6:$O$35,$O15))))=0),"",N(IF($O15="",0,INDEX('Returns'!$L$6:$L$35,$O15)))/(N(IF($O15="",0,INDEX('Returns'!$L$6:$L$35,$O15)))+N(IF($O15="",0,INDEX('Returns'!$M$6:$M$35,$O15)))+N(IF($O15="",0,INDEX('Returns'!$N$6:$N$35,$O15)))+N(IF($O15="",0,INDEX('Returns'!$O$6:$O$35,$O15)))))</f>
      </c>
      <c r="J15" s="18">
        <f>IF(OR($O15="",(N(IF($O15="",0,INDEX('Returns'!$L$6:$L$35,$O15)))+N(IF($O15="",0,INDEX('Returns'!$M$6:$M$35,$O15)))+N(IF($O15="",0,INDEX('Returns'!$N$6:$N$35,$O15)))+N(IF($O15="",0,INDEX('Returns'!$O$6:$O$35,$O15))))=0),"",N(IF($O15="",0,INDEX('Returns'!$M$6:$M$35,$O15)))/(N(IF($O15="",0,INDEX('Returns'!$L$6:$L$35,$O15)))+N(IF($O15="",0,INDEX('Returns'!$M$6:$M$35,$O15)))+N(IF($O15="",0,INDEX('Returns'!$N$6:$N$35,$O15)))+N(IF($O15="",0,INDEX('Returns'!$O$6:$O$35,$O15)))))</f>
      </c>
      <c r="K15" s="18">
        <f>IF(OR($O15="",(N(IF($O15="",0,INDEX('Returns'!$L$6:$L$35,$O15)))+N(IF($O15="",0,INDEX('Returns'!$M$6:$M$35,$O15)))+N(IF($O15="",0,INDEX('Returns'!$N$6:$N$35,$O15)))+N(IF($O15="",0,INDEX('Returns'!$O$6:$O$35,$O15))))=0),"",N(IF($O15="",0,INDEX('Returns'!$N$6:$N$35,$O15)))/(N(IF($O15="",0,INDEX('Returns'!$L$6:$L$35,$O15)))+N(IF($O15="",0,INDEX('Returns'!$M$6:$M$35,$O15)))+N(IF($O15="",0,INDEX('Returns'!$N$6:$N$35,$O15)))+N(IF($O15="",0,INDEX('Returns'!$O$6:$O$35,$O15)))))</f>
      </c>
      <c r="L15" s="18">
        <f>IF(OR($O15="",(N(IF($O15="",0,INDEX('Returns'!$L$6:$L$35,$O15)))+N(IF($O15="",0,INDEX('Returns'!$M$6:$M$35,$O15)))+N(IF($O15="",0,INDEX('Returns'!$N$6:$N$35,$O15)))+N(IF($O15="",0,INDEX('Returns'!$O$6:$O$35,$O15))))=0),"",N(IF($O15="",0,INDEX('Returns'!$O$6:$O$35,$O15)))/(N(IF($O15="",0,INDEX('Returns'!$L$6:$L$35,$O15)))+N(IF($O15="",0,INDEX('Returns'!$M$6:$M$35,$O15)))+N(IF($O15="",0,INDEX('Returns'!$N$6:$N$35,$O15)))+N(IF($O15="",0,INDEX('Returns'!$O$6:$O$35,$O15)))))</f>
      </c>
      <c r="M15" s="19">
        <f>IF(OR($O15="",I15=""),"",IF(I15&gt;FrontLoad,"Front-loaded",IF(L15&gt;YearEnd,"Year-end surge","Steady")))</f>
      </c>
      <c r="N15" s="19">
        <f>IF($O15="","",IF($O15="","",INDEX('Returns'!$BQ$6:$BQ$35,$O15)))</f>
      </c>
      <c r="O15" s="13">
        <f>IF('Departments'!$B$10="","",IFERROR(MATCH('Departments'!$B$10,'Returns'!$E$6:$E$35,0),""))</f>
      </c>
    </row>
    <row r="16">
      <c r="A16" s="19">
        <f>IF('Departments'!$B$11="","",'Departments'!$A$11&amp;"")</f>
      </c>
      <c r="B16" s="15">
        <f>IF('Departments'!$B$11="","",'Departments'!$B$11)</f>
      </c>
      <c r="C16" s="16">
        <f>IF('Departments'!$B$11="","",N('Departments'!$C$11))</f>
      </c>
      <c r="D16" s="16">
        <f>IF($O16="","",INDEX('Returns'!$I$6:$I$35,$O16))</f>
      </c>
      <c r="E16" s="16">
        <f>IF($O16="","",INDEX('Returns'!$J$6:$J$35,$O16))</f>
      </c>
      <c r="F16" s="16">
        <f>IF(OR(B16="",$O16=""),"",C16-D16-E16)</f>
      </c>
      <c r="G16" s="18">
        <f>IF(OR($O16="",N(C16)=0),"",(D16+E16)/C16)</f>
      </c>
      <c r="H16" s="19">
        <f>IF(B16="","",IF($O16="","No return",IF(F16&lt;0,"Over",IF(G16&gt;=AmberAt,"Watch","On track"))))</f>
      </c>
      <c r="I16" s="18">
        <f>IF(OR($O16="",(N(IF($O16="",0,INDEX('Returns'!$L$6:$L$35,$O16)))+N(IF($O16="",0,INDEX('Returns'!$M$6:$M$35,$O16)))+N(IF($O16="",0,INDEX('Returns'!$N$6:$N$35,$O16)))+N(IF($O16="",0,INDEX('Returns'!$O$6:$O$35,$O16))))=0),"",N(IF($O16="",0,INDEX('Returns'!$L$6:$L$35,$O16)))/(N(IF($O16="",0,INDEX('Returns'!$L$6:$L$35,$O16)))+N(IF($O16="",0,INDEX('Returns'!$M$6:$M$35,$O16)))+N(IF($O16="",0,INDEX('Returns'!$N$6:$N$35,$O16)))+N(IF($O16="",0,INDEX('Returns'!$O$6:$O$35,$O16)))))</f>
      </c>
      <c r="J16" s="18">
        <f>IF(OR($O16="",(N(IF($O16="",0,INDEX('Returns'!$L$6:$L$35,$O16)))+N(IF($O16="",0,INDEX('Returns'!$M$6:$M$35,$O16)))+N(IF($O16="",0,INDEX('Returns'!$N$6:$N$35,$O16)))+N(IF($O16="",0,INDEX('Returns'!$O$6:$O$35,$O16))))=0),"",N(IF($O16="",0,INDEX('Returns'!$M$6:$M$35,$O16)))/(N(IF($O16="",0,INDEX('Returns'!$L$6:$L$35,$O16)))+N(IF($O16="",0,INDEX('Returns'!$M$6:$M$35,$O16)))+N(IF($O16="",0,INDEX('Returns'!$N$6:$N$35,$O16)))+N(IF($O16="",0,INDEX('Returns'!$O$6:$O$35,$O16)))))</f>
      </c>
      <c r="K16" s="18">
        <f>IF(OR($O16="",(N(IF($O16="",0,INDEX('Returns'!$L$6:$L$35,$O16)))+N(IF($O16="",0,INDEX('Returns'!$M$6:$M$35,$O16)))+N(IF($O16="",0,INDEX('Returns'!$N$6:$N$35,$O16)))+N(IF($O16="",0,INDEX('Returns'!$O$6:$O$35,$O16))))=0),"",N(IF($O16="",0,INDEX('Returns'!$N$6:$N$35,$O16)))/(N(IF($O16="",0,INDEX('Returns'!$L$6:$L$35,$O16)))+N(IF($O16="",0,INDEX('Returns'!$M$6:$M$35,$O16)))+N(IF($O16="",0,INDEX('Returns'!$N$6:$N$35,$O16)))+N(IF($O16="",0,INDEX('Returns'!$O$6:$O$35,$O16)))))</f>
      </c>
      <c r="L16" s="18">
        <f>IF(OR($O16="",(N(IF($O16="",0,INDEX('Returns'!$L$6:$L$35,$O16)))+N(IF($O16="",0,INDEX('Returns'!$M$6:$M$35,$O16)))+N(IF($O16="",0,INDEX('Returns'!$N$6:$N$35,$O16)))+N(IF($O16="",0,INDEX('Returns'!$O$6:$O$35,$O16))))=0),"",N(IF($O16="",0,INDEX('Returns'!$O$6:$O$35,$O16)))/(N(IF($O16="",0,INDEX('Returns'!$L$6:$L$35,$O16)))+N(IF($O16="",0,INDEX('Returns'!$M$6:$M$35,$O16)))+N(IF($O16="",0,INDEX('Returns'!$N$6:$N$35,$O16)))+N(IF($O16="",0,INDEX('Returns'!$O$6:$O$35,$O16)))))</f>
      </c>
      <c r="M16" s="19">
        <f>IF(OR($O16="",I16=""),"",IF(I16&gt;FrontLoad,"Front-loaded",IF(L16&gt;YearEnd,"Year-end surge","Steady")))</f>
      </c>
      <c r="N16" s="19">
        <f>IF($O16="","",IF($O16="","",INDEX('Returns'!$BQ$6:$BQ$35,$O16)))</f>
      </c>
      <c r="O16" s="13">
        <f>IF('Departments'!$B$11="","",IFERROR(MATCH('Departments'!$B$11,'Returns'!$E$6:$E$35,0),""))</f>
      </c>
    </row>
    <row r="17">
      <c r="A17" s="19">
        <f>IF('Departments'!$B$12="","",'Departments'!$A$12&amp;"")</f>
      </c>
      <c r="B17" s="15">
        <f>IF('Departments'!$B$12="","",'Departments'!$B$12)</f>
      </c>
      <c r="C17" s="16">
        <f>IF('Departments'!$B$12="","",N('Departments'!$C$12))</f>
      </c>
      <c r="D17" s="16">
        <f>IF($O17="","",INDEX('Returns'!$I$6:$I$35,$O17))</f>
      </c>
      <c r="E17" s="16">
        <f>IF($O17="","",INDEX('Returns'!$J$6:$J$35,$O17))</f>
      </c>
      <c r="F17" s="16">
        <f>IF(OR(B17="",$O17=""),"",C17-D17-E17)</f>
      </c>
      <c r="G17" s="18">
        <f>IF(OR($O17="",N(C17)=0),"",(D17+E17)/C17)</f>
      </c>
      <c r="H17" s="19">
        <f>IF(B17="","",IF($O17="","No return",IF(F17&lt;0,"Over",IF(G17&gt;=AmberAt,"Watch","On track"))))</f>
      </c>
      <c r="I17" s="18">
        <f>IF(OR($O17="",(N(IF($O17="",0,INDEX('Returns'!$L$6:$L$35,$O17)))+N(IF($O17="",0,INDEX('Returns'!$M$6:$M$35,$O17)))+N(IF($O17="",0,INDEX('Returns'!$N$6:$N$35,$O17)))+N(IF($O17="",0,INDEX('Returns'!$O$6:$O$35,$O17))))=0),"",N(IF($O17="",0,INDEX('Returns'!$L$6:$L$35,$O17)))/(N(IF($O17="",0,INDEX('Returns'!$L$6:$L$35,$O17)))+N(IF($O17="",0,INDEX('Returns'!$M$6:$M$35,$O17)))+N(IF($O17="",0,INDEX('Returns'!$N$6:$N$35,$O17)))+N(IF($O17="",0,INDEX('Returns'!$O$6:$O$35,$O17)))))</f>
      </c>
      <c r="J17" s="18">
        <f>IF(OR($O17="",(N(IF($O17="",0,INDEX('Returns'!$L$6:$L$35,$O17)))+N(IF($O17="",0,INDEX('Returns'!$M$6:$M$35,$O17)))+N(IF($O17="",0,INDEX('Returns'!$N$6:$N$35,$O17)))+N(IF($O17="",0,INDEX('Returns'!$O$6:$O$35,$O17))))=0),"",N(IF($O17="",0,INDEX('Returns'!$M$6:$M$35,$O17)))/(N(IF($O17="",0,INDEX('Returns'!$L$6:$L$35,$O17)))+N(IF($O17="",0,INDEX('Returns'!$M$6:$M$35,$O17)))+N(IF($O17="",0,INDEX('Returns'!$N$6:$N$35,$O17)))+N(IF($O17="",0,INDEX('Returns'!$O$6:$O$35,$O17)))))</f>
      </c>
      <c r="K17" s="18">
        <f>IF(OR($O17="",(N(IF($O17="",0,INDEX('Returns'!$L$6:$L$35,$O17)))+N(IF($O17="",0,INDEX('Returns'!$M$6:$M$35,$O17)))+N(IF($O17="",0,INDEX('Returns'!$N$6:$N$35,$O17)))+N(IF($O17="",0,INDEX('Returns'!$O$6:$O$35,$O17))))=0),"",N(IF($O17="",0,INDEX('Returns'!$N$6:$N$35,$O17)))/(N(IF($O17="",0,INDEX('Returns'!$L$6:$L$35,$O17)))+N(IF($O17="",0,INDEX('Returns'!$M$6:$M$35,$O17)))+N(IF($O17="",0,INDEX('Returns'!$N$6:$N$35,$O17)))+N(IF($O17="",0,INDEX('Returns'!$O$6:$O$35,$O17)))))</f>
      </c>
      <c r="L17" s="18">
        <f>IF(OR($O17="",(N(IF($O17="",0,INDEX('Returns'!$L$6:$L$35,$O17)))+N(IF($O17="",0,INDEX('Returns'!$M$6:$M$35,$O17)))+N(IF($O17="",0,INDEX('Returns'!$N$6:$N$35,$O17)))+N(IF($O17="",0,INDEX('Returns'!$O$6:$O$35,$O17))))=0),"",N(IF($O17="",0,INDEX('Returns'!$O$6:$O$35,$O17)))/(N(IF($O17="",0,INDEX('Returns'!$L$6:$L$35,$O17)))+N(IF($O17="",0,INDEX('Returns'!$M$6:$M$35,$O17)))+N(IF($O17="",0,INDEX('Returns'!$N$6:$N$35,$O17)))+N(IF($O17="",0,INDEX('Returns'!$O$6:$O$35,$O17)))))</f>
      </c>
      <c r="M17" s="19">
        <f>IF(OR($O17="",I17=""),"",IF(I17&gt;FrontLoad,"Front-loaded",IF(L17&gt;YearEnd,"Year-end surge","Steady")))</f>
      </c>
      <c r="N17" s="19">
        <f>IF($O17="","",IF($O17="","",INDEX('Returns'!$BQ$6:$BQ$35,$O17)))</f>
      </c>
      <c r="O17" s="13">
        <f>IF('Departments'!$B$12="","",IFERROR(MATCH('Departments'!$B$12,'Returns'!$E$6:$E$35,0),""))</f>
      </c>
    </row>
    <row r="18">
      <c r="A18" s="19">
        <f>IF('Departments'!$B$13="","",'Departments'!$A$13&amp;"")</f>
      </c>
      <c r="B18" s="15">
        <f>IF('Departments'!$B$13="","",'Departments'!$B$13)</f>
      </c>
      <c r="C18" s="16">
        <f>IF('Departments'!$B$13="","",N('Departments'!$C$13))</f>
      </c>
      <c r="D18" s="16">
        <f>IF($O18="","",INDEX('Returns'!$I$6:$I$35,$O18))</f>
      </c>
      <c r="E18" s="16">
        <f>IF($O18="","",INDEX('Returns'!$J$6:$J$35,$O18))</f>
      </c>
      <c r="F18" s="16">
        <f>IF(OR(B18="",$O18=""),"",C18-D18-E18)</f>
      </c>
      <c r="G18" s="18">
        <f>IF(OR($O18="",N(C18)=0),"",(D18+E18)/C18)</f>
      </c>
      <c r="H18" s="19">
        <f>IF(B18="","",IF($O18="","No return",IF(F18&lt;0,"Over",IF(G18&gt;=AmberAt,"Watch","On track"))))</f>
      </c>
      <c r="I18" s="18">
        <f>IF(OR($O18="",(N(IF($O18="",0,INDEX('Returns'!$L$6:$L$35,$O18)))+N(IF($O18="",0,INDEX('Returns'!$M$6:$M$35,$O18)))+N(IF($O18="",0,INDEX('Returns'!$N$6:$N$35,$O18)))+N(IF($O18="",0,INDEX('Returns'!$O$6:$O$35,$O18))))=0),"",N(IF($O18="",0,INDEX('Returns'!$L$6:$L$35,$O18)))/(N(IF($O18="",0,INDEX('Returns'!$L$6:$L$35,$O18)))+N(IF($O18="",0,INDEX('Returns'!$M$6:$M$35,$O18)))+N(IF($O18="",0,INDEX('Returns'!$N$6:$N$35,$O18)))+N(IF($O18="",0,INDEX('Returns'!$O$6:$O$35,$O18)))))</f>
      </c>
      <c r="J18" s="18">
        <f>IF(OR($O18="",(N(IF($O18="",0,INDEX('Returns'!$L$6:$L$35,$O18)))+N(IF($O18="",0,INDEX('Returns'!$M$6:$M$35,$O18)))+N(IF($O18="",0,INDEX('Returns'!$N$6:$N$35,$O18)))+N(IF($O18="",0,INDEX('Returns'!$O$6:$O$35,$O18))))=0),"",N(IF($O18="",0,INDEX('Returns'!$M$6:$M$35,$O18)))/(N(IF($O18="",0,INDEX('Returns'!$L$6:$L$35,$O18)))+N(IF($O18="",0,INDEX('Returns'!$M$6:$M$35,$O18)))+N(IF($O18="",0,INDEX('Returns'!$N$6:$N$35,$O18)))+N(IF($O18="",0,INDEX('Returns'!$O$6:$O$35,$O18)))))</f>
      </c>
      <c r="K18" s="18">
        <f>IF(OR($O18="",(N(IF($O18="",0,INDEX('Returns'!$L$6:$L$35,$O18)))+N(IF($O18="",0,INDEX('Returns'!$M$6:$M$35,$O18)))+N(IF($O18="",0,INDEX('Returns'!$N$6:$N$35,$O18)))+N(IF($O18="",0,INDEX('Returns'!$O$6:$O$35,$O18))))=0),"",N(IF($O18="",0,INDEX('Returns'!$N$6:$N$35,$O18)))/(N(IF($O18="",0,INDEX('Returns'!$L$6:$L$35,$O18)))+N(IF($O18="",0,INDEX('Returns'!$M$6:$M$35,$O18)))+N(IF($O18="",0,INDEX('Returns'!$N$6:$N$35,$O18)))+N(IF($O18="",0,INDEX('Returns'!$O$6:$O$35,$O18)))))</f>
      </c>
      <c r="L18" s="18">
        <f>IF(OR($O18="",(N(IF($O18="",0,INDEX('Returns'!$L$6:$L$35,$O18)))+N(IF($O18="",0,INDEX('Returns'!$M$6:$M$35,$O18)))+N(IF($O18="",0,INDEX('Returns'!$N$6:$N$35,$O18)))+N(IF($O18="",0,INDEX('Returns'!$O$6:$O$35,$O18))))=0),"",N(IF($O18="",0,INDEX('Returns'!$O$6:$O$35,$O18)))/(N(IF($O18="",0,INDEX('Returns'!$L$6:$L$35,$O18)))+N(IF($O18="",0,INDEX('Returns'!$M$6:$M$35,$O18)))+N(IF($O18="",0,INDEX('Returns'!$N$6:$N$35,$O18)))+N(IF($O18="",0,INDEX('Returns'!$O$6:$O$35,$O18)))))</f>
      </c>
      <c r="M18" s="19">
        <f>IF(OR($O18="",I18=""),"",IF(I18&gt;FrontLoad,"Front-loaded",IF(L18&gt;YearEnd,"Year-end surge","Steady")))</f>
      </c>
      <c r="N18" s="19">
        <f>IF($O18="","",IF($O18="","",INDEX('Returns'!$BQ$6:$BQ$35,$O18)))</f>
      </c>
      <c r="O18" s="13">
        <f>IF('Departments'!$B$13="","",IFERROR(MATCH('Departments'!$B$13,'Returns'!$E$6:$E$35,0),""))</f>
      </c>
    </row>
    <row r="19">
      <c r="A19" s="19">
        <f>IF('Departments'!$B$14="","",'Departments'!$A$14&amp;"")</f>
      </c>
      <c r="B19" s="15">
        <f>IF('Departments'!$B$14="","",'Departments'!$B$14)</f>
      </c>
      <c r="C19" s="16">
        <f>IF('Departments'!$B$14="","",N('Departments'!$C$14))</f>
      </c>
      <c r="D19" s="16">
        <f>IF($O19="","",INDEX('Returns'!$I$6:$I$35,$O19))</f>
      </c>
      <c r="E19" s="16">
        <f>IF($O19="","",INDEX('Returns'!$J$6:$J$35,$O19))</f>
      </c>
      <c r="F19" s="16">
        <f>IF(OR(B19="",$O19=""),"",C19-D19-E19)</f>
      </c>
      <c r="G19" s="18">
        <f>IF(OR($O19="",N(C19)=0),"",(D19+E19)/C19)</f>
      </c>
      <c r="H19" s="19">
        <f>IF(B19="","",IF($O19="","No return",IF(F19&lt;0,"Over",IF(G19&gt;=AmberAt,"Watch","On track"))))</f>
      </c>
      <c r="I19" s="18">
        <f>IF(OR($O19="",(N(IF($O19="",0,INDEX('Returns'!$L$6:$L$35,$O19)))+N(IF($O19="",0,INDEX('Returns'!$M$6:$M$35,$O19)))+N(IF($O19="",0,INDEX('Returns'!$N$6:$N$35,$O19)))+N(IF($O19="",0,INDEX('Returns'!$O$6:$O$35,$O19))))=0),"",N(IF($O19="",0,INDEX('Returns'!$L$6:$L$35,$O19)))/(N(IF($O19="",0,INDEX('Returns'!$L$6:$L$35,$O19)))+N(IF($O19="",0,INDEX('Returns'!$M$6:$M$35,$O19)))+N(IF($O19="",0,INDEX('Returns'!$N$6:$N$35,$O19)))+N(IF($O19="",0,INDEX('Returns'!$O$6:$O$35,$O19)))))</f>
      </c>
      <c r="J19" s="18">
        <f>IF(OR($O19="",(N(IF($O19="",0,INDEX('Returns'!$L$6:$L$35,$O19)))+N(IF($O19="",0,INDEX('Returns'!$M$6:$M$35,$O19)))+N(IF($O19="",0,INDEX('Returns'!$N$6:$N$35,$O19)))+N(IF($O19="",0,INDEX('Returns'!$O$6:$O$35,$O19))))=0),"",N(IF($O19="",0,INDEX('Returns'!$M$6:$M$35,$O19)))/(N(IF($O19="",0,INDEX('Returns'!$L$6:$L$35,$O19)))+N(IF($O19="",0,INDEX('Returns'!$M$6:$M$35,$O19)))+N(IF($O19="",0,INDEX('Returns'!$N$6:$N$35,$O19)))+N(IF($O19="",0,INDEX('Returns'!$O$6:$O$35,$O19)))))</f>
      </c>
      <c r="K19" s="18">
        <f>IF(OR($O19="",(N(IF($O19="",0,INDEX('Returns'!$L$6:$L$35,$O19)))+N(IF($O19="",0,INDEX('Returns'!$M$6:$M$35,$O19)))+N(IF($O19="",0,INDEX('Returns'!$N$6:$N$35,$O19)))+N(IF($O19="",0,INDEX('Returns'!$O$6:$O$35,$O19))))=0),"",N(IF($O19="",0,INDEX('Returns'!$N$6:$N$35,$O19)))/(N(IF($O19="",0,INDEX('Returns'!$L$6:$L$35,$O19)))+N(IF($O19="",0,INDEX('Returns'!$M$6:$M$35,$O19)))+N(IF($O19="",0,INDEX('Returns'!$N$6:$N$35,$O19)))+N(IF($O19="",0,INDEX('Returns'!$O$6:$O$35,$O19)))))</f>
      </c>
      <c r="L19" s="18">
        <f>IF(OR($O19="",(N(IF($O19="",0,INDEX('Returns'!$L$6:$L$35,$O19)))+N(IF($O19="",0,INDEX('Returns'!$M$6:$M$35,$O19)))+N(IF($O19="",0,INDEX('Returns'!$N$6:$N$35,$O19)))+N(IF($O19="",0,INDEX('Returns'!$O$6:$O$35,$O19))))=0),"",N(IF($O19="",0,INDEX('Returns'!$O$6:$O$35,$O19)))/(N(IF($O19="",0,INDEX('Returns'!$L$6:$L$35,$O19)))+N(IF($O19="",0,INDEX('Returns'!$M$6:$M$35,$O19)))+N(IF($O19="",0,INDEX('Returns'!$N$6:$N$35,$O19)))+N(IF($O19="",0,INDEX('Returns'!$O$6:$O$35,$O19)))))</f>
      </c>
      <c r="M19" s="19">
        <f>IF(OR($O19="",I19=""),"",IF(I19&gt;FrontLoad,"Front-loaded",IF(L19&gt;YearEnd,"Year-end surge","Steady")))</f>
      </c>
      <c r="N19" s="19">
        <f>IF($O19="","",IF($O19="","",INDEX('Returns'!$BQ$6:$BQ$35,$O19)))</f>
      </c>
      <c r="O19" s="13">
        <f>IF('Departments'!$B$14="","",IFERROR(MATCH('Departments'!$B$14,'Returns'!$E$6:$E$35,0),""))</f>
      </c>
    </row>
    <row r="20">
      <c r="A20" s="19">
        <f>IF('Departments'!$B$15="","",'Departments'!$A$15&amp;"")</f>
      </c>
      <c r="B20" s="15">
        <f>IF('Departments'!$B$15="","",'Departments'!$B$15)</f>
      </c>
      <c r="C20" s="16">
        <f>IF('Departments'!$B$15="","",N('Departments'!$C$15))</f>
      </c>
      <c r="D20" s="16">
        <f>IF($O20="","",INDEX('Returns'!$I$6:$I$35,$O20))</f>
      </c>
      <c r="E20" s="16">
        <f>IF($O20="","",INDEX('Returns'!$J$6:$J$35,$O20))</f>
      </c>
      <c r="F20" s="16">
        <f>IF(OR(B20="",$O20=""),"",C20-D20-E20)</f>
      </c>
      <c r="G20" s="18">
        <f>IF(OR($O20="",N(C20)=0),"",(D20+E20)/C20)</f>
      </c>
      <c r="H20" s="19">
        <f>IF(B20="","",IF($O20="","No return",IF(F20&lt;0,"Over",IF(G20&gt;=AmberAt,"Watch","On track"))))</f>
      </c>
      <c r="I20" s="18">
        <f>IF(OR($O20="",(N(IF($O20="",0,INDEX('Returns'!$L$6:$L$35,$O20)))+N(IF($O20="",0,INDEX('Returns'!$M$6:$M$35,$O20)))+N(IF($O20="",0,INDEX('Returns'!$N$6:$N$35,$O20)))+N(IF($O20="",0,INDEX('Returns'!$O$6:$O$35,$O20))))=0),"",N(IF($O20="",0,INDEX('Returns'!$L$6:$L$35,$O20)))/(N(IF($O20="",0,INDEX('Returns'!$L$6:$L$35,$O20)))+N(IF($O20="",0,INDEX('Returns'!$M$6:$M$35,$O20)))+N(IF($O20="",0,INDEX('Returns'!$N$6:$N$35,$O20)))+N(IF($O20="",0,INDEX('Returns'!$O$6:$O$35,$O20)))))</f>
      </c>
      <c r="J20" s="18">
        <f>IF(OR($O20="",(N(IF($O20="",0,INDEX('Returns'!$L$6:$L$35,$O20)))+N(IF($O20="",0,INDEX('Returns'!$M$6:$M$35,$O20)))+N(IF($O20="",0,INDEX('Returns'!$N$6:$N$35,$O20)))+N(IF($O20="",0,INDEX('Returns'!$O$6:$O$35,$O20))))=0),"",N(IF($O20="",0,INDEX('Returns'!$M$6:$M$35,$O20)))/(N(IF($O20="",0,INDEX('Returns'!$L$6:$L$35,$O20)))+N(IF($O20="",0,INDEX('Returns'!$M$6:$M$35,$O20)))+N(IF($O20="",0,INDEX('Returns'!$N$6:$N$35,$O20)))+N(IF($O20="",0,INDEX('Returns'!$O$6:$O$35,$O20)))))</f>
      </c>
      <c r="K20" s="18">
        <f>IF(OR($O20="",(N(IF($O20="",0,INDEX('Returns'!$L$6:$L$35,$O20)))+N(IF($O20="",0,INDEX('Returns'!$M$6:$M$35,$O20)))+N(IF($O20="",0,INDEX('Returns'!$N$6:$N$35,$O20)))+N(IF($O20="",0,INDEX('Returns'!$O$6:$O$35,$O20))))=0),"",N(IF($O20="",0,INDEX('Returns'!$N$6:$N$35,$O20)))/(N(IF($O20="",0,INDEX('Returns'!$L$6:$L$35,$O20)))+N(IF($O20="",0,INDEX('Returns'!$M$6:$M$35,$O20)))+N(IF($O20="",0,INDEX('Returns'!$N$6:$N$35,$O20)))+N(IF($O20="",0,INDEX('Returns'!$O$6:$O$35,$O20)))))</f>
      </c>
      <c r="L20" s="18">
        <f>IF(OR($O20="",(N(IF($O20="",0,INDEX('Returns'!$L$6:$L$35,$O20)))+N(IF($O20="",0,INDEX('Returns'!$M$6:$M$35,$O20)))+N(IF($O20="",0,INDEX('Returns'!$N$6:$N$35,$O20)))+N(IF($O20="",0,INDEX('Returns'!$O$6:$O$35,$O20))))=0),"",N(IF($O20="",0,INDEX('Returns'!$O$6:$O$35,$O20)))/(N(IF($O20="",0,INDEX('Returns'!$L$6:$L$35,$O20)))+N(IF($O20="",0,INDEX('Returns'!$M$6:$M$35,$O20)))+N(IF($O20="",0,INDEX('Returns'!$N$6:$N$35,$O20)))+N(IF($O20="",0,INDEX('Returns'!$O$6:$O$35,$O20)))))</f>
      </c>
      <c r="M20" s="19">
        <f>IF(OR($O20="",I20=""),"",IF(I20&gt;FrontLoad,"Front-loaded",IF(L20&gt;YearEnd,"Year-end surge","Steady")))</f>
      </c>
      <c r="N20" s="19">
        <f>IF($O20="","",IF($O20="","",INDEX('Returns'!$BQ$6:$BQ$35,$O20)))</f>
      </c>
      <c r="O20" s="13">
        <f>IF('Departments'!$B$15="","",IFERROR(MATCH('Departments'!$B$15,'Returns'!$E$6:$E$35,0),""))</f>
      </c>
    </row>
    <row r="21">
      <c r="A21" s="19">
        <f>IF('Departments'!$B$16="","",'Departments'!$A$16&amp;"")</f>
      </c>
      <c r="B21" s="15">
        <f>IF('Departments'!$B$16="","",'Departments'!$B$16)</f>
      </c>
      <c r="C21" s="16">
        <f>IF('Departments'!$B$16="","",N('Departments'!$C$16))</f>
      </c>
      <c r="D21" s="16">
        <f>IF($O21="","",INDEX('Returns'!$I$6:$I$35,$O21))</f>
      </c>
      <c r="E21" s="16">
        <f>IF($O21="","",INDEX('Returns'!$J$6:$J$35,$O21))</f>
      </c>
      <c r="F21" s="16">
        <f>IF(OR(B21="",$O21=""),"",C21-D21-E21)</f>
      </c>
      <c r="G21" s="18">
        <f>IF(OR($O21="",N(C21)=0),"",(D21+E21)/C21)</f>
      </c>
      <c r="H21" s="19">
        <f>IF(B21="","",IF($O21="","No return",IF(F21&lt;0,"Over",IF(G21&gt;=AmberAt,"Watch","On track"))))</f>
      </c>
      <c r="I21" s="18">
        <f>IF(OR($O21="",(N(IF($O21="",0,INDEX('Returns'!$L$6:$L$35,$O21)))+N(IF($O21="",0,INDEX('Returns'!$M$6:$M$35,$O21)))+N(IF($O21="",0,INDEX('Returns'!$N$6:$N$35,$O21)))+N(IF($O21="",0,INDEX('Returns'!$O$6:$O$35,$O21))))=0),"",N(IF($O21="",0,INDEX('Returns'!$L$6:$L$35,$O21)))/(N(IF($O21="",0,INDEX('Returns'!$L$6:$L$35,$O21)))+N(IF($O21="",0,INDEX('Returns'!$M$6:$M$35,$O21)))+N(IF($O21="",0,INDEX('Returns'!$N$6:$N$35,$O21)))+N(IF($O21="",0,INDEX('Returns'!$O$6:$O$35,$O21)))))</f>
      </c>
      <c r="J21" s="18">
        <f>IF(OR($O21="",(N(IF($O21="",0,INDEX('Returns'!$L$6:$L$35,$O21)))+N(IF($O21="",0,INDEX('Returns'!$M$6:$M$35,$O21)))+N(IF($O21="",0,INDEX('Returns'!$N$6:$N$35,$O21)))+N(IF($O21="",0,INDEX('Returns'!$O$6:$O$35,$O21))))=0),"",N(IF($O21="",0,INDEX('Returns'!$M$6:$M$35,$O21)))/(N(IF($O21="",0,INDEX('Returns'!$L$6:$L$35,$O21)))+N(IF($O21="",0,INDEX('Returns'!$M$6:$M$35,$O21)))+N(IF($O21="",0,INDEX('Returns'!$N$6:$N$35,$O21)))+N(IF($O21="",0,INDEX('Returns'!$O$6:$O$35,$O21)))))</f>
      </c>
      <c r="K21" s="18">
        <f>IF(OR($O21="",(N(IF($O21="",0,INDEX('Returns'!$L$6:$L$35,$O21)))+N(IF($O21="",0,INDEX('Returns'!$M$6:$M$35,$O21)))+N(IF($O21="",0,INDEX('Returns'!$N$6:$N$35,$O21)))+N(IF($O21="",0,INDEX('Returns'!$O$6:$O$35,$O21))))=0),"",N(IF($O21="",0,INDEX('Returns'!$N$6:$N$35,$O21)))/(N(IF($O21="",0,INDEX('Returns'!$L$6:$L$35,$O21)))+N(IF($O21="",0,INDEX('Returns'!$M$6:$M$35,$O21)))+N(IF($O21="",0,INDEX('Returns'!$N$6:$N$35,$O21)))+N(IF($O21="",0,INDEX('Returns'!$O$6:$O$35,$O21)))))</f>
      </c>
      <c r="L21" s="18">
        <f>IF(OR($O21="",(N(IF($O21="",0,INDEX('Returns'!$L$6:$L$35,$O21)))+N(IF($O21="",0,INDEX('Returns'!$M$6:$M$35,$O21)))+N(IF($O21="",0,INDEX('Returns'!$N$6:$N$35,$O21)))+N(IF($O21="",0,INDEX('Returns'!$O$6:$O$35,$O21))))=0),"",N(IF($O21="",0,INDEX('Returns'!$O$6:$O$35,$O21)))/(N(IF($O21="",0,INDEX('Returns'!$L$6:$L$35,$O21)))+N(IF($O21="",0,INDEX('Returns'!$M$6:$M$35,$O21)))+N(IF($O21="",0,INDEX('Returns'!$N$6:$N$35,$O21)))+N(IF($O21="",0,INDEX('Returns'!$O$6:$O$35,$O21)))))</f>
      </c>
      <c r="M21" s="19">
        <f>IF(OR($O21="",I21=""),"",IF(I21&gt;FrontLoad,"Front-loaded",IF(L21&gt;YearEnd,"Year-end surge","Steady")))</f>
      </c>
      <c r="N21" s="19">
        <f>IF($O21="","",IF($O21="","",INDEX('Returns'!$BQ$6:$BQ$35,$O21)))</f>
      </c>
      <c r="O21" s="13">
        <f>IF('Departments'!$B$16="","",IFERROR(MATCH('Departments'!$B$16,'Returns'!$E$6:$E$35,0),""))</f>
      </c>
    </row>
    <row r="22">
      <c r="A22" s="19">
        <f>IF('Departments'!$B$17="","",'Departments'!$A$17&amp;"")</f>
      </c>
      <c r="B22" s="15">
        <f>IF('Departments'!$B$17="","",'Departments'!$B$17)</f>
      </c>
      <c r="C22" s="16">
        <f>IF('Departments'!$B$17="","",N('Departments'!$C$17))</f>
      </c>
      <c r="D22" s="16">
        <f>IF($O22="","",INDEX('Returns'!$I$6:$I$35,$O22))</f>
      </c>
      <c r="E22" s="16">
        <f>IF($O22="","",INDEX('Returns'!$J$6:$J$35,$O22))</f>
      </c>
      <c r="F22" s="16">
        <f>IF(OR(B22="",$O22=""),"",C22-D22-E22)</f>
      </c>
      <c r="G22" s="18">
        <f>IF(OR($O22="",N(C22)=0),"",(D22+E22)/C22)</f>
      </c>
      <c r="H22" s="19">
        <f>IF(B22="","",IF($O22="","No return",IF(F22&lt;0,"Over",IF(G22&gt;=AmberAt,"Watch","On track"))))</f>
      </c>
      <c r="I22" s="18">
        <f>IF(OR($O22="",(N(IF($O22="",0,INDEX('Returns'!$L$6:$L$35,$O22)))+N(IF($O22="",0,INDEX('Returns'!$M$6:$M$35,$O22)))+N(IF($O22="",0,INDEX('Returns'!$N$6:$N$35,$O22)))+N(IF($O22="",0,INDEX('Returns'!$O$6:$O$35,$O22))))=0),"",N(IF($O22="",0,INDEX('Returns'!$L$6:$L$35,$O22)))/(N(IF($O22="",0,INDEX('Returns'!$L$6:$L$35,$O22)))+N(IF($O22="",0,INDEX('Returns'!$M$6:$M$35,$O22)))+N(IF($O22="",0,INDEX('Returns'!$N$6:$N$35,$O22)))+N(IF($O22="",0,INDEX('Returns'!$O$6:$O$35,$O22)))))</f>
      </c>
      <c r="J22" s="18">
        <f>IF(OR($O22="",(N(IF($O22="",0,INDEX('Returns'!$L$6:$L$35,$O22)))+N(IF($O22="",0,INDEX('Returns'!$M$6:$M$35,$O22)))+N(IF($O22="",0,INDEX('Returns'!$N$6:$N$35,$O22)))+N(IF($O22="",0,INDEX('Returns'!$O$6:$O$35,$O22))))=0),"",N(IF($O22="",0,INDEX('Returns'!$M$6:$M$35,$O22)))/(N(IF($O22="",0,INDEX('Returns'!$L$6:$L$35,$O22)))+N(IF($O22="",0,INDEX('Returns'!$M$6:$M$35,$O22)))+N(IF($O22="",0,INDEX('Returns'!$N$6:$N$35,$O22)))+N(IF($O22="",0,INDEX('Returns'!$O$6:$O$35,$O22)))))</f>
      </c>
      <c r="K22" s="18">
        <f>IF(OR($O22="",(N(IF($O22="",0,INDEX('Returns'!$L$6:$L$35,$O22)))+N(IF($O22="",0,INDEX('Returns'!$M$6:$M$35,$O22)))+N(IF($O22="",0,INDEX('Returns'!$N$6:$N$35,$O22)))+N(IF($O22="",0,INDEX('Returns'!$O$6:$O$35,$O22))))=0),"",N(IF($O22="",0,INDEX('Returns'!$N$6:$N$35,$O22)))/(N(IF($O22="",0,INDEX('Returns'!$L$6:$L$35,$O22)))+N(IF($O22="",0,INDEX('Returns'!$M$6:$M$35,$O22)))+N(IF($O22="",0,INDEX('Returns'!$N$6:$N$35,$O22)))+N(IF($O22="",0,INDEX('Returns'!$O$6:$O$35,$O22)))))</f>
      </c>
      <c r="L22" s="18">
        <f>IF(OR($O22="",(N(IF($O22="",0,INDEX('Returns'!$L$6:$L$35,$O22)))+N(IF($O22="",0,INDEX('Returns'!$M$6:$M$35,$O22)))+N(IF($O22="",0,INDEX('Returns'!$N$6:$N$35,$O22)))+N(IF($O22="",0,INDEX('Returns'!$O$6:$O$35,$O22))))=0),"",N(IF($O22="",0,INDEX('Returns'!$O$6:$O$35,$O22)))/(N(IF($O22="",0,INDEX('Returns'!$L$6:$L$35,$O22)))+N(IF($O22="",0,INDEX('Returns'!$M$6:$M$35,$O22)))+N(IF($O22="",0,INDEX('Returns'!$N$6:$N$35,$O22)))+N(IF($O22="",0,INDEX('Returns'!$O$6:$O$35,$O22)))))</f>
      </c>
      <c r="M22" s="19">
        <f>IF(OR($O22="",I22=""),"",IF(I22&gt;FrontLoad,"Front-loaded",IF(L22&gt;YearEnd,"Year-end surge","Steady")))</f>
      </c>
      <c r="N22" s="19">
        <f>IF($O22="","",IF($O22="","",INDEX('Returns'!$BQ$6:$BQ$35,$O22)))</f>
      </c>
      <c r="O22" s="13">
        <f>IF('Departments'!$B$17="","",IFERROR(MATCH('Departments'!$B$17,'Returns'!$E$6:$E$35,0),""))</f>
      </c>
    </row>
    <row r="23">
      <c r="A23" s="19">
        <f>IF('Departments'!$B$18="","",'Departments'!$A$18&amp;"")</f>
      </c>
      <c r="B23" s="15">
        <f>IF('Departments'!$B$18="","",'Departments'!$B$18)</f>
      </c>
      <c r="C23" s="16">
        <f>IF('Departments'!$B$18="","",N('Departments'!$C$18))</f>
      </c>
      <c r="D23" s="16">
        <f>IF($O23="","",INDEX('Returns'!$I$6:$I$35,$O23))</f>
      </c>
      <c r="E23" s="16">
        <f>IF($O23="","",INDEX('Returns'!$J$6:$J$35,$O23))</f>
      </c>
      <c r="F23" s="16">
        <f>IF(OR(B23="",$O23=""),"",C23-D23-E23)</f>
      </c>
      <c r="G23" s="18">
        <f>IF(OR($O23="",N(C23)=0),"",(D23+E23)/C23)</f>
      </c>
      <c r="H23" s="19">
        <f>IF(B23="","",IF($O23="","No return",IF(F23&lt;0,"Over",IF(G23&gt;=AmberAt,"Watch","On track"))))</f>
      </c>
      <c r="I23" s="18">
        <f>IF(OR($O23="",(N(IF($O23="",0,INDEX('Returns'!$L$6:$L$35,$O23)))+N(IF($O23="",0,INDEX('Returns'!$M$6:$M$35,$O23)))+N(IF($O23="",0,INDEX('Returns'!$N$6:$N$35,$O23)))+N(IF($O23="",0,INDEX('Returns'!$O$6:$O$35,$O23))))=0),"",N(IF($O23="",0,INDEX('Returns'!$L$6:$L$35,$O23)))/(N(IF($O23="",0,INDEX('Returns'!$L$6:$L$35,$O23)))+N(IF($O23="",0,INDEX('Returns'!$M$6:$M$35,$O23)))+N(IF($O23="",0,INDEX('Returns'!$N$6:$N$35,$O23)))+N(IF($O23="",0,INDEX('Returns'!$O$6:$O$35,$O23)))))</f>
      </c>
      <c r="J23" s="18">
        <f>IF(OR($O23="",(N(IF($O23="",0,INDEX('Returns'!$L$6:$L$35,$O23)))+N(IF($O23="",0,INDEX('Returns'!$M$6:$M$35,$O23)))+N(IF($O23="",0,INDEX('Returns'!$N$6:$N$35,$O23)))+N(IF($O23="",0,INDEX('Returns'!$O$6:$O$35,$O23))))=0),"",N(IF($O23="",0,INDEX('Returns'!$M$6:$M$35,$O23)))/(N(IF($O23="",0,INDEX('Returns'!$L$6:$L$35,$O23)))+N(IF($O23="",0,INDEX('Returns'!$M$6:$M$35,$O23)))+N(IF($O23="",0,INDEX('Returns'!$N$6:$N$35,$O23)))+N(IF($O23="",0,INDEX('Returns'!$O$6:$O$35,$O23)))))</f>
      </c>
      <c r="K23" s="18">
        <f>IF(OR($O23="",(N(IF($O23="",0,INDEX('Returns'!$L$6:$L$35,$O23)))+N(IF($O23="",0,INDEX('Returns'!$M$6:$M$35,$O23)))+N(IF($O23="",0,INDEX('Returns'!$N$6:$N$35,$O23)))+N(IF($O23="",0,INDEX('Returns'!$O$6:$O$35,$O23))))=0),"",N(IF($O23="",0,INDEX('Returns'!$N$6:$N$35,$O23)))/(N(IF($O23="",0,INDEX('Returns'!$L$6:$L$35,$O23)))+N(IF($O23="",0,INDEX('Returns'!$M$6:$M$35,$O23)))+N(IF($O23="",0,INDEX('Returns'!$N$6:$N$35,$O23)))+N(IF($O23="",0,INDEX('Returns'!$O$6:$O$35,$O23)))))</f>
      </c>
      <c r="L23" s="18">
        <f>IF(OR($O23="",(N(IF($O23="",0,INDEX('Returns'!$L$6:$L$35,$O23)))+N(IF($O23="",0,INDEX('Returns'!$M$6:$M$35,$O23)))+N(IF($O23="",0,INDEX('Returns'!$N$6:$N$35,$O23)))+N(IF($O23="",0,INDEX('Returns'!$O$6:$O$35,$O23))))=0),"",N(IF($O23="",0,INDEX('Returns'!$O$6:$O$35,$O23)))/(N(IF($O23="",0,INDEX('Returns'!$L$6:$L$35,$O23)))+N(IF($O23="",0,INDEX('Returns'!$M$6:$M$35,$O23)))+N(IF($O23="",0,INDEX('Returns'!$N$6:$N$35,$O23)))+N(IF($O23="",0,INDEX('Returns'!$O$6:$O$35,$O23)))))</f>
      </c>
      <c r="M23" s="19">
        <f>IF(OR($O23="",I23=""),"",IF(I23&gt;FrontLoad,"Front-loaded",IF(L23&gt;YearEnd,"Year-end surge","Steady")))</f>
      </c>
      <c r="N23" s="19">
        <f>IF($O23="","",IF($O23="","",INDEX('Returns'!$BQ$6:$BQ$35,$O23)))</f>
      </c>
      <c r="O23" s="13">
        <f>IF('Departments'!$B$18="","",IFERROR(MATCH('Departments'!$B$18,'Returns'!$E$6:$E$35,0),""))</f>
      </c>
    </row>
    <row r="24">
      <c r="A24" s="19">
        <f>IF('Departments'!$B$19="","",'Departments'!$A$19&amp;"")</f>
      </c>
      <c r="B24" s="15">
        <f>IF('Departments'!$B$19="","",'Departments'!$B$19)</f>
      </c>
      <c r="C24" s="16">
        <f>IF('Departments'!$B$19="","",N('Departments'!$C$19))</f>
      </c>
      <c r="D24" s="16">
        <f>IF($O24="","",INDEX('Returns'!$I$6:$I$35,$O24))</f>
      </c>
      <c r="E24" s="16">
        <f>IF($O24="","",INDEX('Returns'!$J$6:$J$35,$O24))</f>
      </c>
      <c r="F24" s="16">
        <f>IF(OR(B24="",$O24=""),"",C24-D24-E24)</f>
      </c>
      <c r="G24" s="18">
        <f>IF(OR($O24="",N(C24)=0),"",(D24+E24)/C24)</f>
      </c>
      <c r="H24" s="19">
        <f>IF(B24="","",IF($O24="","No return",IF(F24&lt;0,"Over",IF(G24&gt;=AmberAt,"Watch","On track"))))</f>
      </c>
      <c r="I24" s="18">
        <f>IF(OR($O24="",(N(IF($O24="",0,INDEX('Returns'!$L$6:$L$35,$O24)))+N(IF($O24="",0,INDEX('Returns'!$M$6:$M$35,$O24)))+N(IF($O24="",0,INDEX('Returns'!$N$6:$N$35,$O24)))+N(IF($O24="",0,INDEX('Returns'!$O$6:$O$35,$O24))))=0),"",N(IF($O24="",0,INDEX('Returns'!$L$6:$L$35,$O24)))/(N(IF($O24="",0,INDEX('Returns'!$L$6:$L$35,$O24)))+N(IF($O24="",0,INDEX('Returns'!$M$6:$M$35,$O24)))+N(IF($O24="",0,INDEX('Returns'!$N$6:$N$35,$O24)))+N(IF($O24="",0,INDEX('Returns'!$O$6:$O$35,$O24)))))</f>
      </c>
      <c r="J24" s="18">
        <f>IF(OR($O24="",(N(IF($O24="",0,INDEX('Returns'!$L$6:$L$35,$O24)))+N(IF($O24="",0,INDEX('Returns'!$M$6:$M$35,$O24)))+N(IF($O24="",0,INDEX('Returns'!$N$6:$N$35,$O24)))+N(IF($O24="",0,INDEX('Returns'!$O$6:$O$35,$O24))))=0),"",N(IF($O24="",0,INDEX('Returns'!$M$6:$M$35,$O24)))/(N(IF($O24="",0,INDEX('Returns'!$L$6:$L$35,$O24)))+N(IF($O24="",0,INDEX('Returns'!$M$6:$M$35,$O24)))+N(IF($O24="",0,INDEX('Returns'!$N$6:$N$35,$O24)))+N(IF($O24="",0,INDEX('Returns'!$O$6:$O$35,$O24)))))</f>
      </c>
      <c r="K24" s="18">
        <f>IF(OR($O24="",(N(IF($O24="",0,INDEX('Returns'!$L$6:$L$35,$O24)))+N(IF($O24="",0,INDEX('Returns'!$M$6:$M$35,$O24)))+N(IF($O24="",0,INDEX('Returns'!$N$6:$N$35,$O24)))+N(IF($O24="",0,INDEX('Returns'!$O$6:$O$35,$O24))))=0),"",N(IF($O24="",0,INDEX('Returns'!$N$6:$N$35,$O24)))/(N(IF($O24="",0,INDEX('Returns'!$L$6:$L$35,$O24)))+N(IF($O24="",0,INDEX('Returns'!$M$6:$M$35,$O24)))+N(IF($O24="",0,INDEX('Returns'!$N$6:$N$35,$O24)))+N(IF($O24="",0,INDEX('Returns'!$O$6:$O$35,$O24)))))</f>
      </c>
      <c r="L24" s="18">
        <f>IF(OR($O24="",(N(IF($O24="",0,INDEX('Returns'!$L$6:$L$35,$O24)))+N(IF($O24="",0,INDEX('Returns'!$M$6:$M$35,$O24)))+N(IF($O24="",0,INDEX('Returns'!$N$6:$N$35,$O24)))+N(IF($O24="",0,INDEX('Returns'!$O$6:$O$35,$O24))))=0),"",N(IF($O24="",0,INDEX('Returns'!$O$6:$O$35,$O24)))/(N(IF($O24="",0,INDEX('Returns'!$L$6:$L$35,$O24)))+N(IF($O24="",0,INDEX('Returns'!$M$6:$M$35,$O24)))+N(IF($O24="",0,INDEX('Returns'!$N$6:$N$35,$O24)))+N(IF($O24="",0,INDEX('Returns'!$O$6:$O$35,$O24)))))</f>
      </c>
      <c r="M24" s="19">
        <f>IF(OR($O24="",I24=""),"",IF(I24&gt;FrontLoad,"Front-loaded",IF(L24&gt;YearEnd,"Year-end surge","Steady")))</f>
      </c>
      <c r="N24" s="19">
        <f>IF($O24="","",IF($O24="","",INDEX('Returns'!$BQ$6:$BQ$35,$O24)))</f>
      </c>
      <c r="O24" s="13">
        <f>IF('Departments'!$B$19="","",IFERROR(MATCH('Departments'!$B$19,'Returns'!$E$6:$E$35,0),""))</f>
      </c>
    </row>
    <row r="25">
      <c r="A25" s="19">
        <f>IF('Departments'!$B$20="","",'Departments'!$A$20&amp;"")</f>
      </c>
      <c r="B25" s="15">
        <f>IF('Departments'!$B$20="","",'Departments'!$B$20)</f>
      </c>
      <c r="C25" s="16">
        <f>IF('Departments'!$B$20="","",N('Departments'!$C$20))</f>
      </c>
      <c r="D25" s="16">
        <f>IF($O25="","",INDEX('Returns'!$I$6:$I$35,$O25))</f>
      </c>
      <c r="E25" s="16">
        <f>IF($O25="","",INDEX('Returns'!$J$6:$J$35,$O25))</f>
      </c>
      <c r="F25" s="16">
        <f>IF(OR(B25="",$O25=""),"",C25-D25-E25)</f>
      </c>
      <c r="G25" s="18">
        <f>IF(OR($O25="",N(C25)=0),"",(D25+E25)/C25)</f>
      </c>
      <c r="H25" s="19">
        <f>IF(B25="","",IF($O25="","No return",IF(F25&lt;0,"Over",IF(G25&gt;=AmberAt,"Watch","On track"))))</f>
      </c>
      <c r="I25" s="18">
        <f>IF(OR($O25="",(N(IF($O25="",0,INDEX('Returns'!$L$6:$L$35,$O25)))+N(IF($O25="",0,INDEX('Returns'!$M$6:$M$35,$O25)))+N(IF($O25="",0,INDEX('Returns'!$N$6:$N$35,$O25)))+N(IF($O25="",0,INDEX('Returns'!$O$6:$O$35,$O25))))=0),"",N(IF($O25="",0,INDEX('Returns'!$L$6:$L$35,$O25)))/(N(IF($O25="",0,INDEX('Returns'!$L$6:$L$35,$O25)))+N(IF($O25="",0,INDEX('Returns'!$M$6:$M$35,$O25)))+N(IF($O25="",0,INDEX('Returns'!$N$6:$N$35,$O25)))+N(IF($O25="",0,INDEX('Returns'!$O$6:$O$35,$O25)))))</f>
      </c>
      <c r="J25" s="18">
        <f>IF(OR($O25="",(N(IF($O25="",0,INDEX('Returns'!$L$6:$L$35,$O25)))+N(IF($O25="",0,INDEX('Returns'!$M$6:$M$35,$O25)))+N(IF($O25="",0,INDEX('Returns'!$N$6:$N$35,$O25)))+N(IF($O25="",0,INDEX('Returns'!$O$6:$O$35,$O25))))=0),"",N(IF($O25="",0,INDEX('Returns'!$M$6:$M$35,$O25)))/(N(IF($O25="",0,INDEX('Returns'!$L$6:$L$35,$O25)))+N(IF($O25="",0,INDEX('Returns'!$M$6:$M$35,$O25)))+N(IF($O25="",0,INDEX('Returns'!$N$6:$N$35,$O25)))+N(IF($O25="",0,INDEX('Returns'!$O$6:$O$35,$O25)))))</f>
      </c>
      <c r="K25" s="18">
        <f>IF(OR($O25="",(N(IF($O25="",0,INDEX('Returns'!$L$6:$L$35,$O25)))+N(IF($O25="",0,INDEX('Returns'!$M$6:$M$35,$O25)))+N(IF($O25="",0,INDEX('Returns'!$N$6:$N$35,$O25)))+N(IF($O25="",0,INDEX('Returns'!$O$6:$O$35,$O25))))=0),"",N(IF($O25="",0,INDEX('Returns'!$N$6:$N$35,$O25)))/(N(IF($O25="",0,INDEX('Returns'!$L$6:$L$35,$O25)))+N(IF($O25="",0,INDEX('Returns'!$M$6:$M$35,$O25)))+N(IF($O25="",0,INDEX('Returns'!$N$6:$N$35,$O25)))+N(IF($O25="",0,INDEX('Returns'!$O$6:$O$35,$O25)))))</f>
      </c>
      <c r="L25" s="18">
        <f>IF(OR($O25="",(N(IF($O25="",0,INDEX('Returns'!$L$6:$L$35,$O25)))+N(IF($O25="",0,INDEX('Returns'!$M$6:$M$35,$O25)))+N(IF($O25="",0,INDEX('Returns'!$N$6:$N$35,$O25)))+N(IF($O25="",0,INDEX('Returns'!$O$6:$O$35,$O25))))=0),"",N(IF($O25="",0,INDEX('Returns'!$O$6:$O$35,$O25)))/(N(IF($O25="",0,INDEX('Returns'!$L$6:$L$35,$O25)))+N(IF($O25="",0,INDEX('Returns'!$M$6:$M$35,$O25)))+N(IF($O25="",0,INDEX('Returns'!$N$6:$N$35,$O25)))+N(IF($O25="",0,INDEX('Returns'!$O$6:$O$35,$O25)))))</f>
      </c>
      <c r="M25" s="19">
        <f>IF(OR($O25="",I25=""),"",IF(I25&gt;FrontLoad,"Front-loaded",IF(L25&gt;YearEnd,"Year-end surge","Steady")))</f>
      </c>
      <c r="N25" s="19">
        <f>IF($O25="","",IF($O25="","",INDEX('Returns'!$BQ$6:$BQ$35,$O25)))</f>
      </c>
      <c r="O25" s="13">
        <f>IF('Departments'!$B$20="","",IFERROR(MATCH('Departments'!$B$20,'Returns'!$E$6:$E$35,0),""))</f>
      </c>
    </row>
    <row r="26">
      <c r="A26" s="19">
        <f>IF('Departments'!$B$21="","",'Departments'!$A$21&amp;"")</f>
      </c>
      <c r="B26" s="15">
        <f>IF('Departments'!$B$21="","",'Departments'!$B$21)</f>
      </c>
      <c r="C26" s="16">
        <f>IF('Departments'!$B$21="","",N('Departments'!$C$21))</f>
      </c>
      <c r="D26" s="16">
        <f>IF($O26="","",INDEX('Returns'!$I$6:$I$35,$O26))</f>
      </c>
      <c r="E26" s="16">
        <f>IF($O26="","",INDEX('Returns'!$J$6:$J$35,$O26))</f>
      </c>
      <c r="F26" s="16">
        <f>IF(OR(B26="",$O26=""),"",C26-D26-E26)</f>
      </c>
      <c r="G26" s="18">
        <f>IF(OR($O26="",N(C26)=0),"",(D26+E26)/C26)</f>
      </c>
      <c r="H26" s="19">
        <f>IF(B26="","",IF($O26="","No return",IF(F26&lt;0,"Over",IF(G26&gt;=AmberAt,"Watch","On track"))))</f>
      </c>
      <c r="I26" s="18">
        <f>IF(OR($O26="",(N(IF($O26="",0,INDEX('Returns'!$L$6:$L$35,$O26)))+N(IF($O26="",0,INDEX('Returns'!$M$6:$M$35,$O26)))+N(IF($O26="",0,INDEX('Returns'!$N$6:$N$35,$O26)))+N(IF($O26="",0,INDEX('Returns'!$O$6:$O$35,$O26))))=0),"",N(IF($O26="",0,INDEX('Returns'!$L$6:$L$35,$O26)))/(N(IF($O26="",0,INDEX('Returns'!$L$6:$L$35,$O26)))+N(IF($O26="",0,INDEX('Returns'!$M$6:$M$35,$O26)))+N(IF($O26="",0,INDEX('Returns'!$N$6:$N$35,$O26)))+N(IF($O26="",0,INDEX('Returns'!$O$6:$O$35,$O26)))))</f>
      </c>
      <c r="J26" s="18">
        <f>IF(OR($O26="",(N(IF($O26="",0,INDEX('Returns'!$L$6:$L$35,$O26)))+N(IF($O26="",0,INDEX('Returns'!$M$6:$M$35,$O26)))+N(IF($O26="",0,INDEX('Returns'!$N$6:$N$35,$O26)))+N(IF($O26="",0,INDEX('Returns'!$O$6:$O$35,$O26))))=0),"",N(IF($O26="",0,INDEX('Returns'!$M$6:$M$35,$O26)))/(N(IF($O26="",0,INDEX('Returns'!$L$6:$L$35,$O26)))+N(IF($O26="",0,INDEX('Returns'!$M$6:$M$35,$O26)))+N(IF($O26="",0,INDEX('Returns'!$N$6:$N$35,$O26)))+N(IF($O26="",0,INDEX('Returns'!$O$6:$O$35,$O26)))))</f>
      </c>
      <c r="K26" s="18">
        <f>IF(OR($O26="",(N(IF($O26="",0,INDEX('Returns'!$L$6:$L$35,$O26)))+N(IF($O26="",0,INDEX('Returns'!$M$6:$M$35,$O26)))+N(IF($O26="",0,INDEX('Returns'!$N$6:$N$35,$O26)))+N(IF($O26="",0,INDEX('Returns'!$O$6:$O$35,$O26))))=0),"",N(IF($O26="",0,INDEX('Returns'!$N$6:$N$35,$O26)))/(N(IF($O26="",0,INDEX('Returns'!$L$6:$L$35,$O26)))+N(IF($O26="",0,INDEX('Returns'!$M$6:$M$35,$O26)))+N(IF($O26="",0,INDEX('Returns'!$N$6:$N$35,$O26)))+N(IF($O26="",0,INDEX('Returns'!$O$6:$O$35,$O26)))))</f>
      </c>
      <c r="L26" s="18">
        <f>IF(OR($O26="",(N(IF($O26="",0,INDEX('Returns'!$L$6:$L$35,$O26)))+N(IF($O26="",0,INDEX('Returns'!$M$6:$M$35,$O26)))+N(IF($O26="",0,INDEX('Returns'!$N$6:$N$35,$O26)))+N(IF($O26="",0,INDEX('Returns'!$O$6:$O$35,$O26))))=0),"",N(IF($O26="",0,INDEX('Returns'!$O$6:$O$35,$O26)))/(N(IF($O26="",0,INDEX('Returns'!$L$6:$L$35,$O26)))+N(IF($O26="",0,INDEX('Returns'!$M$6:$M$35,$O26)))+N(IF($O26="",0,INDEX('Returns'!$N$6:$N$35,$O26)))+N(IF($O26="",0,INDEX('Returns'!$O$6:$O$35,$O26)))))</f>
      </c>
      <c r="M26" s="19">
        <f>IF(OR($O26="",I26=""),"",IF(I26&gt;FrontLoad,"Front-loaded",IF(L26&gt;YearEnd,"Year-end surge","Steady")))</f>
      </c>
      <c r="N26" s="19">
        <f>IF($O26="","",IF($O26="","",INDEX('Returns'!$BQ$6:$BQ$35,$O26)))</f>
      </c>
      <c r="O26" s="13">
        <f>IF('Departments'!$B$21="","",IFERROR(MATCH('Departments'!$B$21,'Returns'!$E$6:$E$35,0),""))</f>
      </c>
    </row>
    <row r="27">
      <c r="A27" s="19">
        <f>IF('Departments'!$B$22="","",'Departments'!$A$22&amp;"")</f>
      </c>
      <c r="B27" s="15">
        <f>IF('Departments'!$B$22="","",'Departments'!$B$22)</f>
      </c>
      <c r="C27" s="16">
        <f>IF('Departments'!$B$22="","",N('Departments'!$C$22))</f>
      </c>
      <c r="D27" s="16">
        <f>IF($O27="","",INDEX('Returns'!$I$6:$I$35,$O27))</f>
      </c>
      <c r="E27" s="16">
        <f>IF($O27="","",INDEX('Returns'!$J$6:$J$35,$O27))</f>
      </c>
      <c r="F27" s="16">
        <f>IF(OR(B27="",$O27=""),"",C27-D27-E27)</f>
      </c>
      <c r="G27" s="18">
        <f>IF(OR($O27="",N(C27)=0),"",(D27+E27)/C27)</f>
      </c>
      <c r="H27" s="19">
        <f>IF(B27="","",IF($O27="","No return",IF(F27&lt;0,"Over",IF(G27&gt;=AmberAt,"Watch","On track"))))</f>
      </c>
      <c r="I27" s="18">
        <f>IF(OR($O27="",(N(IF($O27="",0,INDEX('Returns'!$L$6:$L$35,$O27)))+N(IF($O27="",0,INDEX('Returns'!$M$6:$M$35,$O27)))+N(IF($O27="",0,INDEX('Returns'!$N$6:$N$35,$O27)))+N(IF($O27="",0,INDEX('Returns'!$O$6:$O$35,$O27))))=0),"",N(IF($O27="",0,INDEX('Returns'!$L$6:$L$35,$O27)))/(N(IF($O27="",0,INDEX('Returns'!$L$6:$L$35,$O27)))+N(IF($O27="",0,INDEX('Returns'!$M$6:$M$35,$O27)))+N(IF($O27="",0,INDEX('Returns'!$N$6:$N$35,$O27)))+N(IF($O27="",0,INDEX('Returns'!$O$6:$O$35,$O27)))))</f>
      </c>
      <c r="J27" s="18">
        <f>IF(OR($O27="",(N(IF($O27="",0,INDEX('Returns'!$L$6:$L$35,$O27)))+N(IF($O27="",0,INDEX('Returns'!$M$6:$M$35,$O27)))+N(IF($O27="",0,INDEX('Returns'!$N$6:$N$35,$O27)))+N(IF($O27="",0,INDEX('Returns'!$O$6:$O$35,$O27))))=0),"",N(IF($O27="",0,INDEX('Returns'!$M$6:$M$35,$O27)))/(N(IF($O27="",0,INDEX('Returns'!$L$6:$L$35,$O27)))+N(IF($O27="",0,INDEX('Returns'!$M$6:$M$35,$O27)))+N(IF($O27="",0,INDEX('Returns'!$N$6:$N$35,$O27)))+N(IF($O27="",0,INDEX('Returns'!$O$6:$O$35,$O27)))))</f>
      </c>
      <c r="K27" s="18">
        <f>IF(OR($O27="",(N(IF($O27="",0,INDEX('Returns'!$L$6:$L$35,$O27)))+N(IF($O27="",0,INDEX('Returns'!$M$6:$M$35,$O27)))+N(IF($O27="",0,INDEX('Returns'!$N$6:$N$35,$O27)))+N(IF($O27="",0,INDEX('Returns'!$O$6:$O$35,$O27))))=0),"",N(IF($O27="",0,INDEX('Returns'!$N$6:$N$35,$O27)))/(N(IF($O27="",0,INDEX('Returns'!$L$6:$L$35,$O27)))+N(IF($O27="",0,INDEX('Returns'!$M$6:$M$35,$O27)))+N(IF($O27="",0,INDEX('Returns'!$N$6:$N$35,$O27)))+N(IF($O27="",0,INDEX('Returns'!$O$6:$O$35,$O27)))))</f>
      </c>
      <c r="L27" s="18">
        <f>IF(OR($O27="",(N(IF($O27="",0,INDEX('Returns'!$L$6:$L$35,$O27)))+N(IF($O27="",0,INDEX('Returns'!$M$6:$M$35,$O27)))+N(IF($O27="",0,INDEX('Returns'!$N$6:$N$35,$O27)))+N(IF($O27="",0,INDEX('Returns'!$O$6:$O$35,$O27))))=0),"",N(IF($O27="",0,INDEX('Returns'!$O$6:$O$35,$O27)))/(N(IF($O27="",0,INDEX('Returns'!$L$6:$L$35,$O27)))+N(IF($O27="",0,INDEX('Returns'!$M$6:$M$35,$O27)))+N(IF($O27="",0,INDEX('Returns'!$N$6:$N$35,$O27)))+N(IF($O27="",0,INDEX('Returns'!$O$6:$O$35,$O27)))))</f>
      </c>
      <c r="M27" s="19">
        <f>IF(OR($O27="",I27=""),"",IF(I27&gt;FrontLoad,"Front-loaded",IF(L27&gt;YearEnd,"Year-end surge","Steady")))</f>
      </c>
      <c r="N27" s="19">
        <f>IF($O27="","",IF($O27="","",INDEX('Returns'!$BQ$6:$BQ$35,$O27)))</f>
      </c>
      <c r="O27" s="13">
        <f>IF('Departments'!$B$22="","",IFERROR(MATCH('Departments'!$B$22,'Returns'!$E$6:$E$35,0),""))</f>
      </c>
    </row>
    <row r="28">
      <c r="A28" s="19">
        <f>IF('Departments'!$B$23="","",'Departments'!$A$23&amp;"")</f>
      </c>
      <c r="B28" s="15">
        <f>IF('Departments'!$B$23="","",'Departments'!$B$23)</f>
      </c>
      <c r="C28" s="16">
        <f>IF('Departments'!$B$23="","",N('Departments'!$C$23))</f>
      </c>
      <c r="D28" s="16">
        <f>IF($O28="","",INDEX('Returns'!$I$6:$I$35,$O28))</f>
      </c>
      <c r="E28" s="16">
        <f>IF($O28="","",INDEX('Returns'!$J$6:$J$35,$O28))</f>
      </c>
      <c r="F28" s="16">
        <f>IF(OR(B28="",$O28=""),"",C28-D28-E28)</f>
      </c>
      <c r="G28" s="18">
        <f>IF(OR($O28="",N(C28)=0),"",(D28+E28)/C28)</f>
      </c>
      <c r="H28" s="19">
        <f>IF(B28="","",IF($O28="","No return",IF(F28&lt;0,"Over",IF(G28&gt;=AmberAt,"Watch","On track"))))</f>
      </c>
      <c r="I28" s="18">
        <f>IF(OR($O28="",(N(IF($O28="",0,INDEX('Returns'!$L$6:$L$35,$O28)))+N(IF($O28="",0,INDEX('Returns'!$M$6:$M$35,$O28)))+N(IF($O28="",0,INDEX('Returns'!$N$6:$N$35,$O28)))+N(IF($O28="",0,INDEX('Returns'!$O$6:$O$35,$O28))))=0),"",N(IF($O28="",0,INDEX('Returns'!$L$6:$L$35,$O28)))/(N(IF($O28="",0,INDEX('Returns'!$L$6:$L$35,$O28)))+N(IF($O28="",0,INDEX('Returns'!$M$6:$M$35,$O28)))+N(IF($O28="",0,INDEX('Returns'!$N$6:$N$35,$O28)))+N(IF($O28="",0,INDEX('Returns'!$O$6:$O$35,$O28)))))</f>
      </c>
      <c r="J28" s="18">
        <f>IF(OR($O28="",(N(IF($O28="",0,INDEX('Returns'!$L$6:$L$35,$O28)))+N(IF($O28="",0,INDEX('Returns'!$M$6:$M$35,$O28)))+N(IF($O28="",0,INDEX('Returns'!$N$6:$N$35,$O28)))+N(IF($O28="",0,INDEX('Returns'!$O$6:$O$35,$O28))))=0),"",N(IF($O28="",0,INDEX('Returns'!$M$6:$M$35,$O28)))/(N(IF($O28="",0,INDEX('Returns'!$L$6:$L$35,$O28)))+N(IF($O28="",0,INDEX('Returns'!$M$6:$M$35,$O28)))+N(IF($O28="",0,INDEX('Returns'!$N$6:$N$35,$O28)))+N(IF($O28="",0,INDEX('Returns'!$O$6:$O$35,$O28)))))</f>
      </c>
      <c r="K28" s="18">
        <f>IF(OR($O28="",(N(IF($O28="",0,INDEX('Returns'!$L$6:$L$35,$O28)))+N(IF($O28="",0,INDEX('Returns'!$M$6:$M$35,$O28)))+N(IF($O28="",0,INDEX('Returns'!$N$6:$N$35,$O28)))+N(IF($O28="",0,INDEX('Returns'!$O$6:$O$35,$O28))))=0),"",N(IF($O28="",0,INDEX('Returns'!$N$6:$N$35,$O28)))/(N(IF($O28="",0,INDEX('Returns'!$L$6:$L$35,$O28)))+N(IF($O28="",0,INDEX('Returns'!$M$6:$M$35,$O28)))+N(IF($O28="",0,INDEX('Returns'!$N$6:$N$35,$O28)))+N(IF($O28="",0,INDEX('Returns'!$O$6:$O$35,$O28)))))</f>
      </c>
      <c r="L28" s="18">
        <f>IF(OR($O28="",(N(IF($O28="",0,INDEX('Returns'!$L$6:$L$35,$O28)))+N(IF($O28="",0,INDEX('Returns'!$M$6:$M$35,$O28)))+N(IF($O28="",0,INDEX('Returns'!$N$6:$N$35,$O28)))+N(IF($O28="",0,INDEX('Returns'!$O$6:$O$35,$O28))))=0),"",N(IF($O28="",0,INDEX('Returns'!$O$6:$O$35,$O28)))/(N(IF($O28="",0,INDEX('Returns'!$L$6:$L$35,$O28)))+N(IF($O28="",0,INDEX('Returns'!$M$6:$M$35,$O28)))+N(IF($O28="",0,INDEX('Returns'!$N$6:$N$35,$O28)))+N(IF($O28="",0,INDEX('Returns'!$O$6:$O$35,$O28)))))</f>
      </c>
      <c r="M28" s="19">
        <f>IF(OR($O28="",I28=""),"",IF(I28&gt;FrontLoad,"Front-loaded",IF(L28&gt;YearEnd,"Year-end surge","Steady")))</f>
      </c>
      <c r="N28" s="19">
        <f>IF($O28="","",IF($O28="","",INDEX('Returns'!$BQ$6:$BQ$35,$O28)))</f>
      </c>
      <c r="O28" s="13">
        <f>IF('Departments'!$B$23="","",IFERROR(MATCH('Departments'!$B$23,'Returns'!$E$6:$E$35,0),""))</f>
      </c>
    </row>
    <row r="29">
      <c r="A29" s="19">
        <f>IF('Departments'!$B$24="","",'Departments'!$A$24&amp;"")</f>
      </c>
      <c r="B29" s="15">
        <f>IF('Departments'!$B$24="","",'Departments'!$B$24)</f>
      </c>
      <c r="C29" s="16">
        <f>IF('Departments'!$B$24="","",N('Departments'!$C$24))</f>
      </c>
      <c r="D29" s="16">
        <f>IF($O29="","",INDEX('Returns'!$I$6:$I$35,$O29))</f>
      </c>
      <c r="E29" s="16">
        <f>IF($O29="","",INDEX('Returns'!$J$6:$J$35,$O29))</f>
      </c>
      <c r="F29" s="16">
        <f>IF(OR(B29="",$O29=""),"",C29-D29-E29)</f>
      </c>
      <c r="G29" s="18">
        <f>IF(OR($O29="",N(C29)=0),"",(D29+E29)/C29)</f>
      </c>
      <c r="H29" s="19">
        <f>IF(B29="","",IF($O29="","No return",IF(F29&lt;0,"Over",IF(G29&gt;=AmberAt,"Watch","On track"))))</f>
      </c>
      <c r="I29" s="18">
        <f>IF(OR($O29="",(N(IF($O29="",0,INDEX('Returns'!$L$6:$L$35,$O29)))+N(IF($O29="",0,INDEX('Returns'!$M$6:$M$35,$O29)))+N(IF($O29="",0,INDEX('Returns'!$N$6:$N$35,$O29)))+N(IF($O29="",0,INDEX('Returns'!$O$6:$O$35,$O29))))=0),"",N(IF($O29="",0,INDEX('Returns'!$L$6:$L$35,$O29)))/(N(IF($O29="",0,INDEX('Returns'!$L$6:$L$35,$O29)))+N(IF($O29="",0,INDEX('Returns'!$M$6:$M$35,$O29)))+N(IF($O29="",0,INDEX('Returns'!$N$6:$N$35,$O29)))+N(IF($O29="",0,INDEX('Returns'!$O$6:$O$35,$O29)))))</f>
      </c>
      <c r="J29" s="18">
        <f>IF(OR($O29="",(N(IF($O29="",0,INDEX('Returns'!$L$6:$L$35,$O29)))+N(IF($O29="",0,INDEX('Returns'!$M$6:$M$35,$O29)))+N(IF($O29="",0,INDEX('Returns'!$N$6:$N$35,$O29)))+N(IF($O29="",0,INDEX('Returns'!$O$6:$O$35,$O29))))=0),"",N(IF($O29="",0,INDEX('Returns'!$M$6:$M$35,$O29)))/(N(IF($O29="",0,INDEX('Returns'!$L$6:$L$35,$O29)))+N(IF($O29="",0,INDEX('Returns'!$M$6:$M$35,$O29)))+N(IF($O29="",0,INDEX('Returns'!$N$6:$N$35,$O29)))+N(IF($O29="",0,INDEX('Returns'!$O$6:$O$35,$O29)))))</f>
      </c>
      <c r="K29" s="18">
        <f>IF(OR($O29="",(N(IF($O29="",0,INDEX('Returns'!$L$6:$L$35,$O29)))+N(IF($O29="",0,INDEX('Returns'!$M$6:$M$35,$O29)))+N(IF($O29="",0,INDEX('Returns'!$N$6:$N$35,$O29)))+N(IF($O29="",0,INDEX('Returns'!$O$6:$O$35,$O29))))=0),"",N(IF($O29="",0,INDEX('Returns'!$N$6:$N$35,$O29)))/(N(IF($O29="",0,INDEX('Returns'!$L$6:$L$35,$O29)))+N(IF($O29="",0,INDEX('Returns'!$M$6:$M$35,$O29)))+N(IF($O29="",0,INDEX('Returns'!$N$6:$N$35,$O29)))+N(IF($O29="",0,INDEX('Returns'!$O$6:$O$35,$O29)))))</f>
      </c>
      <c r="L29" s="18">
        <f>IF(OR($O29="",(N(IF($O29="",0,INDEX('Returns'!$L$6:$L$35,$O29)))+N(IF($O29="",0,INDEX('Returns'!$M$6:$M$35,$O29)))+N(IF($O29="",0,INDEX('Returns'!$N$6:$N$35,$O29)))+N(IF($O29="",0,INDEX('Returns'!$O$6:$O$35,$O29))))=0),"",N(IF($O29="",0,INDEX('Returns'!$O$6:$O$35,$O29)))/(N(IF($O29="",0,INDEX('Returns'!$L$6:$L$35,$O29)))+N(IF($O29="",0,INDEX('Returns'!$M$6:$M$35,$O29)))+N(IF($O29="",0,INDEX('Returns'!$N$6:$N$35,$O29)))+N(IF($O29="",0,INDEX('Returns'!$O$6:$O$35,$O29)))))</f>
      </c>
      <c r="M29" s="19">
        <f>IF(OR($O29="",I29=""),"",IF(I29&gt;FrontLoad,"Front-loaded",IF(L29&gt;YearEnd,"Year-end surge","Steady")))</f>
      </c>
      <c r="N29" s="19">
        <f>IF($O29="","",IF($O29="","",INDEX('Returns'!$BQ$6:$BQ$35,$O29)))</f>
      </c>
      <c r="O29" s="13">
        <f>IF('Departments'!$B$24="","",IFERROR(MATCH('Departments'!$B$24,'Returns'!$E$6:$E$35,0),""))</f>
      </c>
    </row>
    <row r="30">
      <c r="A30" s="19">
        <f>IF('Departments'!$B$25="","",'Departments'!$A$25&amp;"")</f>
      </c>
      <c r="B30" s="15">
        <f>IF('Departments'!$B$25="","",'Departments'!$B$25)</f>
      </c>
      <c r="C30" s="16">
        <f>IF('Departments'!$B$25="","",N('Departments'!$C$25))</f>
      </c>
      <c r="D30" s="16">
        <f>IF($O30="","",INDEX('Returns'!$I$6:$I$35,$O30))</f>
      </c>
      <c r="E30" s="16">
        <f>IF($O30="","",INDEX('Returns'!$J$6:$J$35,$O30))</f>
      </c>
      <c r="F30" s="16">
        <f>IF(OR(B30="",$O30=""),"",C30-D30-E30)</f>
      </c>
      <c r="G30" s="18">
        <f>IF(OR($O30="",N(C30)=0),"",(D30+E30)/C30)</f>
      </c>
      <c r="H30" s="19">
        <f>IF(B30="","",IF($O30="","No return",IF(F30&lt;0,"Over",IF(G30&gt;=AmberAt,"Watch","On track"))))</f>
      </c>
      <c r="I30" s="18">
        <f>IF(OR($O30="",(N(IF($O30="",0,INDEX('Returns'!$L$6:$L$35,$O30)))+N(IF($O30="",0,INDEX('Returns'!$M$6:$M$35,$O30)))+N(IF($O30="",0,INDEX('Returns'!$N$6:$N$35,$O30)))+N(IF($O30="",0,INDEX('Returns'!$O$6:$O$35,$O30))))=0),"",N(IF($O30="",0,INDEX('Returns'!$L$6:$L$35,$O30)))/(N(IF($O30="",0,INDEX('Returns'!$L$6:$L$35,$O30)))+N(IF($O30="",0,INDEX('Returns'!$M$6:$M$35,$O30)))+N(IF($O30="",0,INDEX('Returns'!$N$6:$N$35,$O30)))+N(IF($O30="",0,INDEX('Returns'!$O$6:$O$35,$O30)))))</f>
      </c>
      <c r="J30" s="18">
        <f>IF(OR($O30="",(N(IF($O30="",0,INDEX('Returns'!$L$6:$L$35,$O30)))+N(IF($O30="",0,INDEX('Returns'!$M$6:$M$35,$O30)))+N(IF($O30="",0,INDEX('Returns'!$N$6:$N$35,$O30)))+N(IF($O30="",0,INDEX('Returns'!$O$6:$O$35,$O30))))=0),"",N(IF($O30="",0,INDEX('Returns'!$M$6:$M$35,$O30)))/(N(IF($O30="",0,INDEX('Returns'!$L$6:$L$35,$O30)))+N(IF($O30="",0,INDEX('Returns'!$M$6:$M$35,$O30)))+N(IF($O30="",0,INDEX('Returns'!$N$6:$N$35,$O30)))+N(IF($O30="",0,INDEX('Returns'!$O$6:$O$35,$O30)))))</f>
      </c>
      <c r="K30" s="18">
        <f>IF(OR($O30="",(N(IF($O30="",0,INDEX('Returns'!$L$6:$L$35,$O30)))+N(IF($O30="",0,INDEX('Returns'!$M$6:$M$35,$O30)))+N(IF($O30="",0,INDEX('Returns'!$N$6:$N$35,$O30)))+N(IF($O30="",0,INDEX('Returns'!$O$6:$O$35,$O30))))=0),"",N(IF($O30="",0,INDEX('Returns'!$N$6:$N$35,$O30)))/(N(IF($O30="",0,INDEX('Returns'!$L$6:$L$35,$O30)))+N(IF($O30="",0,INDEX('Returns'!$M$6:$M$35,$O30)))+N(IF($O30="",0,INDEX('Returns'!$N$6:$N$35,$O30)))+N(IF($O30="",0,INDEX('Returns'!$O$6:$O$35,$O30)))))</f>
      </c>
      <c r="L30" s="18">
        <f>IF(OR($O30="",(N(IF($O30="",0,INDEX('Returns'!$L$6:$L$35,$O30)))+N(IF($O30="",0,INDEX('Returns'!$M$6:$M$35,$O30)))+N(IF($O30="",0,INDEX('Returns'!$N$6:$N$35,$O30)))+N(IF($O30="",0,INDEX('Returns'!$O$6:$O$35,$O30))))=0),"",N(IF($O30="",0,INDEX('Returns'!$O$6:$O$35,$O30)))/(N(IF($O30="",0,INDEX('Returns'!$L$6:$L$35,$O30)))+N(IF($O30="",0,INDEX('Returns'!$M$6:$M$35,$O30)))+N(IF($O30="",0,INDEX('Returns'!$N$6:$N$35,$O30)))+N(IF($O30="",0,INDEX('Returns'!$O$6:$O$35,$O30)))))</f>
      </c>
      <c r="M30" s="19">
        <f>IF(OR($O30="",I30=""),"",IF(I30&gt;FrontLoad,"Front-loaded",IF(L30&gt;YearEnd,"Year-end surge","Steady")))</f>
      </c>
      <c r="N30" s="19">
        <f>IF($O30="","",IF($O30="","",INDEX('Returns'!$BQ$6:$BQ$35,$O30)))</f>
      </c>
      <c r="O30" s="13">
        <f>IF('Departments'!$B$25="","",IFERROR(MATCH('Departments'!$B$25,'Returns'!$E$6:$E$35,0),""))</f>
      </c>
    </row>
    <row r="31">
      <c r="A31" s="19">
        <f>IF('Departments'!$B$26="","",'Departments'!$A$26&amp;"")</f>
      </c>
      <c r="B31" s="15">
        <f>IF('Departments'!$B$26="","",'Departments'!$B$26)</f>
      </c>
      <c r="C31" s="16">
        <f>IF('Departments'!$B$26="","",N('Departments'!$C$26))</f>
      </c>
      <c r="D31" s="16">
        <f>IF($O31="","",INDEX('Returns'!$I$6:$I$35,$O31))</f>
      </c>
      <c r="E31" s="16">
        <f>IF($O31="","",INDEX('Returns'!$J$6:$J$35,$O31))</f>
      </c>
      <c r="F31" s="16">
        <f>IF(OR(B31="",$O31=""),"",C31-D31-E31)</f>
      </c>
      <c r="G31" s="18">
        <f>IF(OR($O31="",N(C31)=0),"",(D31+E31)/C31)</f>
      </c>
      <c r="H31" s="19">
        <f>IF(B31="","",IF($O31="","No return",IF(F31&lt;0,"Over",IF(G31&gt;=AmberAt,"Watch","On track"))))</f>
      </c>
      <c r="I31" s="18">
        <f>IF(OR($O31="",(N(IF($O31="",0,INDEX('Returns'!$L$6:$L$35,$O31)))+N(IF($O31="",0,INDEX('Returns'!$M$6:$M$35,$O31)))+N(IF($O31="",0,INDEX('Returns'!$N$6:$N$35,$O31)))+N(IF($O31="",0,INDEX('Returns'!$O$6:$O$35,$O31))))=0),"",N(IF($O31="",0,INDEX('Returns'!$L$6:$L$35,$O31)))/(N(IF($O31="",0,INDEX('Returns'!$L$6:$L$35,$O31)))+N(IF($O31="",0,INDEX('Returns'!$M$6:$M$35,$O31)))+N(IF($O31="",0,INDEX('Returns'!$N$6:$N$35,$O31)))+N(IF($O31="",0,INDEX('Returns'!$O$6:$O$35,$O31)))))</f>
      </c>
      <c r="J31" s="18">
        <f>IF(OR($O31="",(N(IF($O31="",0,INDEX('Returns'!$L$6:$L$35,$O31)))+N(IF($O31="",0,INDEX('Returns'!$M$6:$M$35,$O31)))+N(IF($O31="",0,INDEX('Returns'!$N$6:$N$35,$O31)))+N(IF($O31="",0,INDEX('Returns'!$O$6:$O$35,$O31))))=0),"",N(IF($O31="",0,INDEX('Returns'!$M$6:$M$35,$O31)))/(N(IF($O31="",0,INDEX('Returns'!$L$6:$L$35,$O31)))+N(IF($O31="",0,INDEX('Returns'!$M$6:$M$35,$O31)))+N(IF($O31="",0,INDEX('Returns'!$N$6:$N$35,$O31)))+N(IF($O31="",0,INDEX('Returns'!$O$6:$O$35,$O31)))))</f>
      </c>
      <c r="K31" s="18">
        <f>IF(OR($O31="",(N(IF($O31="",0,INDEX('Returns'!$L$6:$L$35,$O31)))+N(IF($O31="",0,INDEX('Returns'!$M$6:$M$35,$O31)))+N(IF($O31="",0,INDEX('Returns'!$N$6:$N$35,$O31)))+N(IF($O31="",0,INDEX('Returns'!$O$6:$O$35,$O31))))=0),"",N(IF($O31="",0,INDEX('Returns'!$N$6:$N$35,$O31)))/(N(IF($O31="",0,INDEX('Returns'!$L$6:$L$35,$O31)))+N(IF($O31="",0,INDEX('Returns'!$M$6:$M$35,$O31)))+N(IF($O31="",0,INDEX('Returns'!$N$6:$N$35,$O31)))+N(IF($O31="",0,INDEX('Returns'!$O$6:$O$35,$O31)))))</f>
      </c>
      <c r="L31" s="18">
        <f>IF(OR($O31="",(N(IF($O31="",0,INDEX('Returns'!$L$6:$L$35,$O31)))+N(IF($O31="",0,INDEX('Returns'!$M$6:$M$35,$O31)))+N(IF($O31="",0,INDEX('Returns'!$N$6:$N$35,$O31)))+N(IF($O31="",0,INDEX('Returns'!$O$6:$O$35,$O31))))=0),"",N(IF($O31="",0,INDEX('Returns'!$O$6:$O$35,$O31)))/(N(IF($O31="",0,INDEX('Returns'!$L$6:$L$35,$O31)))+N(IF($O31="",0,INDEX('Returns'!$M$6:$M$35,$O31)))+N(IF($O31="",0,INDEX('Returns'!$N$6:$N$35,$O31)))+N(IF($O31="",0,INDEX('Returns'!$O$6:$O$35,$O31)))))</f>
      </c>
      <c r="M31" s="19">
        <f>IF(OR($O31="",I31=""),"",IF(I31&gt;FrontLoad,"Front-loaded",IF(L31&gt;YearEnd,"Year-end surge","Steady")))</f>
      </c>
      <c r="N31" s="19">
        <f>IF($O31="","",IF($O31="","",INDEX('Returns'!$BQ$6:$BQ$35,$O31)))</f>
      </c>
      <c r="O31" s="13">
        <f>IF('Departments'!$B$26="","",IFERROR(MATCH('Departments'!$B$26,'Returns'!$E$6:$E$35,0),""))</f>
      </c>
    </row>
    <row r="32">
      <c r="A32" s="19">
        <f>IF('Departments'!$B$27="","",'Departments'!$A$27&amp;"")</f>
      </c>
      <c r="B32" s="15">
        <f>IF('Departments'!$B$27="","",'Departments'!$B$27)</f>
      </c>
      <c r="C32" s="16">
        <f>IF('Departments'!$B$27="","",N('Departments'!$C$27))</f>
      </c>
      <c r="D32" s="16">
        <f>IF($O32="","",INDEX('Returns'!$I$6:$I$35,$O32))</f>
      </c>
      <c r="E32" s="16">
        <f>IF($O32="","",INDEX('Returns'!$J$6:$J$35,$O32))</f>
      </c>
      <c r="F32" s="16">
        <f>IF(OR(B32="",$O32=""),"",C32-D32-E32)</f>
      </c>
      <c r="G32" s="18">
        <f>IF(OR($O32="",N(C32)=0),"",(D32+E32)/C32)</f>
      </c>
      <c r="H32" s="19">
        <f>IF(B32="","",IF($O32="","No return",IF(F32&lt;0,"Over",IF(G32&gt;=AmberAt,"Watch","On track"))))</f>
      </c>
      <c r="I32" s="18">
        <f>IF(OR($O32="",(N(IF($O32="",0,INDEX('Returns'!$L$6:$L$35,$O32)))+N(IF($O32="",0,INDEX('Returns'!$M$6:$M$35,$O32)))+N(IF($O32="",0,INDEX('Returns'!$N$6:$N$35,$O32)))+N(IF($O32="",0,INDEX('Returns'!$O$6:$O$35,$O32))))=0),"",N(IF($O32="",0,INDEX('Returns'!$L$6:$L$35,$O32)))/(N(IF($O32="",0,INDEX('Returns'!$L$6:$L$35,$O32)))+N(IF($O32="",0,INDEX('Returns'!$M$6:$M$35,$O32)))+N(IF($O32="",0,INDEX('Returns'!$N$6:$N$35,$O32)))+N(IF($O32="",0,INDEX('Returns'!$O$6:$O$35,$O32)))))</f>
      </c>
      <c r="J32" s="18">
        <f>IF(OR($O32="",(N(IF($O32="",0,INDEX('Returns'!$L$6:$L$35,$O32)))+N(IF($O32="",0,INDEX('Returns'!$M$6:$M$35,$O32)))+N(IF($O32="",0,INDEX('Returns'!$N$6:$N$35,$O32)))+N(IF($O32="",0,INDEX('Returns'!$O$6:$O$35,$O32))))=0),"",N(IF($O32="",0,INDEX('Returns'!$M$6:$M$35,$O32)))/(N(IF($O32="",0,INDEX('Returns'!$L$6:$L$35,$O32)))+N(IF($O32="",0,INDEX('Returns'!$M$6:$M$35,$O32)))+N(IF($O32="",0,INDEX('Returns'!$N$6:$N$35,$O32)))+N(IF($O32="",0,INDEX('Returns'!$O$6:$O$35,$O32)))))</f>
      </c>
      <c r="K32" s="18">
        <f>IF(OR($O32="",(N(IF($O32="",0,INDEX('Returns'!$L$6:$L$35,$O32)))+N(IF($O32="",0,INDEX('Returns'!$M$6:$M$35,$O32)))+N(IF($O32="",0,INDEX('Returns'!$N$6:$N$35,$O32)))+N(IF($O32="",0,INDEX('Returns'!$O$6:$O$35,$O32))))=0),"",N(IF($O32="",0,INDEX('Returns'!$N$6:$N$35,$O32)))/(N(IF($O32="",0,INDEX('Returns'!$L$6:$L$35,$O32)))+N(IF($O32="",0,INDEX('Returns'!$M$6:$M$35,$O32)))+N(IF($O32="",0,INDEX('Returns'!$N$6:$N$35,$O32)))+N(IF($O32="",0,INDEX('Returns'!$O$6:$O$35,$O32)))))</f>
      </c>
      <c r="L32" s="18">
        <f>IF(OR($O32="",(N(IF($O32="",0,INDEX('Returns'!$L$6:$L$35,$O32)))+N(IF($O32="",0,INDEX('Returns'!$M$6:$M$35,$O32)))+N(IF($O32="",0,INDEX('Returns'!$N$6:$N$35,$O32)))+N(IF($O32="",0,INDEX('Returns'!$O$6:$O$35,$O32))))=0),"",N(IF($O32="",0,INDEX('Returns'!$O$6:$O$35,$O32)))/(N(IF($O32="",0,INDEX('Returns'!$L$6:$L$35,$O32)))+N(IF($O32="",0,INDEX('Returns'!$M$6:$M$35,$O32)))+N(IF($O32="",0,INDEX('Returns'!$N$6:$N$35,$O32)))+N(IF($O32="",0,INDEX('Returns'!$O$6:$O$35,$O32)))))</f>
      </c>
      <c r="M32" s="19">
        <f>IF(OR($O32="",I32=""),"",IF(I32&gt;FrontLoad,"Front-loaded",IF(L32&gt;YearEnd,"Year-end surge","Steady")))</f>
      </c>
      <c r="N32" s="19">
        <f>IF($O32="","",IF($O32="","",INDEX('Returns'!$BQ$6:$BQ$35,$O32)))</f>
      </c>
      <c r="O32" s="13">
        <f>IF('Departments'!$B$27="","",IFERROR(MATCH('Departments'!$B$27,'Returns'!$E$6:$E$35,0),""))</f>
      </c>
    </row>
    <row r="33">
      <c r="A33" s="19">
        <f>IF('Departments'!$B$28="","",'Departments'!$A$28&amp;"")</f>
      </c>
      <c r="B33" s="15">
        <f>IF('Departments'!$B$28="","",'Departments'!$B$28)</f>
      </c>
      <c r="C33" s="16">
        <f>IF('Departments'!$B$28="","",N('Departments'!$C$28))</f>
      </c>
      <c r="D33" s="16">
        <f>IF($O33="","",INDEX('Returns'!$I$6:$I$35,$O33))</f>
      </c>
      <c r="E33" s="16">
        <f>IF($O33="","",INDEX('Returns'!$J$6:$J$35,$O33))</f>
      </c>
      <c r="F33" s="16">
        <f>IF(OR(B33="",$O33=""),"",C33-D33-E33)</f>
      </c>
      <c r="G33" s="18">
        <f>IF(OR($O33="",N(C33)=0),"",(D33+E33)/C33)</f>
      </c>
      <c r="H33" s="19">
        <f>IF(B33="","",IF($O33="","No return",IF(F33&lt;0,"Over",IF(G33&gt;=AmberAt,"Watch","On track"))))</f>
      </c>
      <c r="I33" s="18">
        <f>IF(OR($O33="",(N(IF($O33="",0,INDEX('Returns'!$L$6:$L$35,$O33)))+N(IF($O33="",0,INDEX('Returns'!$M$6:$M$35,$O33)))+N(IF($O33="",0,INDEX('Returns'!$N$6:$N$35,$O33)))+N(IF($O33="",0,INDEX('Returns'!$O$6:$O$35,$O33))))=0),"",N(IF($O33="",0,INDEX('Returns'!$L$6:$L$35,$O33)))/(N(IF($O33="",0,INDEX('Returns'!$L$6:$L$35,$O33)))+N(IF($O33="",0,INDEX('Returns'!$M$6:$M$35,$O33)))+N(IF($O33="",0,INDEX('Returns'!$N$6:$N$35,$O33)))+N(IF($O33="",0,INDEX('Returns'!$O$6:$O$35,$O33)))))</f>
      </c>
      <c r="J33" s="18">
        <f>IF(OR($O33="",(N(IF($O33="",0,INDEX('Returns'!$L$6:$L$35,$O33)))+N(IF($O33="",0,INDEX('Returns'!$M$6:$M$35,$O33)))+N(IF($O33="",0,INDEX('Returns'!$N$6:$N$35,$O33)))+N(IF($O33="",0,INDEX('Returns'!$O$6:$O$35,$O33))))=0),"",N(IF($O33="",0,INDEX('Returns'!$M$6:$M$35,$O33)))/(N(IF($O33="",0,INDEX('Returns'!$L$6:$L$35,$O33)))+N(IF($O33="",0,INDEX('Returns'!$M$6:$M$35,$O33)))+N(IF($O33="",0,INDEX('Returns'!$N$6:$N$35,$O33)))+N(IF($O33="",0,INDEX('Returns'!$O$6:$O$35,$O33)))))</f>
      </c>
      <c r="K33" s="18">
        <f>IF(OR($O33="",(N(IF($O33="",0,INDEX('Returns'!$L$6:$L$35,$O33)))+N(IF($O33="",0,INDEX('Returns'!$M$6:$M$35,$O33)))+N(IF($O33="",0,INDEX('Returns'!$N$6:$N$35,$O33)))+N(IF($O33="",0,INDEX('Returns'!$O$6:$O$35,$O33))))=0),"",N(IF($O33="",0,INDEX('Returns'!$N$6:$N$35,$O33)))/(N(IF($O33="",0,INDEX('Returns'!$L$6:$L$35,$O33)))+N(IF($O33="",0,INDEX('Returns'!$M$6:$M$35,$O33)))+N(IF($O33="",0,INDEX('Returns'!$N$6:$N$35,$O33)))+N(IF($O33="",0,INDEX('Returns'!$O$6:$O$35,$O33)))))</f>
      </c>
      <c r="L33" s="18">
        <f>IF(OR($O33="",(N(IF($O33="",0,INDEX('Returns'!$L$6:$L$35,$O33)))+N(IF($O33="",0,INDEX('Returns'!$M$6:$M$35,$O33)))+N(IF($O33="",0,INDEX('Returns'!$N$6:$N$35,$O33)))+N(IF($O33="",0,INDEX('Returns'!$O$6:$O$35,$O33))))=0),"",N(IF($O33="",0,INDEX('Returns'!$O$6:$O$35,$O33)))/(N(IF($O33="",0,INDEX('Returns'!$L$6:$L$35,$O33)))+N(IF($O33="",0,INDEX('Returns'!$M$6:$M$35,$O33)))+N(IF($O33="",0,INDEX('Returns'!$N$6:$N$35,$O33)))+N(IF($O33="",0,INDEX('Returns'!$O$6:$O$35,$O33)))))</f>
      </c>
      <c r="M33" s="19">
        <f>IF(OR($O33="",I33=""),"",IF(I33&gt;FrontLoad,"Front-loaded",IF(L33&gt;YearEnd,"Year-end surge","Steady")))</f>
      </c>
      <c r="N33" s="19">
        <f>IF($O33="","",IF($O33="","",INDEX('Returns'!$BQ$6:$BQ$35,$O33)))</f>
      </c>
      <c r="O33" s="13">
        <f>IF('Departments'!$B$28="","",IFERROR(MATCH('Departments'!$B$28,'Returns'!$E$6:$E$35,0),""))</f>
      </c>
    </row>
    <row r="34">
      <c r="A34" s="19">
        <f>IF('Departments'!$B$29="","",'Departments'!$A$29&amp;"")</f>
      </c>
      <c r="B34" s="15">
        <f>IF('Departments'!$B$29="","",'Departments'!$B$29)</f>
      </c>
      <c r="C34" s="16">
        <f>IF('Departments'!$B$29="","",N('Departments'!$C$29))</f>
      </c>
      <c r="D34" s="16">
        <f>IF($O34="","",INDEX('Returns'!$I$6:$I$35,$O34))</f>
      </c>
      <c r="E34" s="16">
        <f>IF($O34="","",INDEX('Returns'!$J$6:$J$35,$O34))</f>
      </c>
      <c r="F34" s="16">
        <f>IF(OR(B34="",$O34=""),"",C34-D34-E34)</f>
      </c>
      <c r="G34" s="18">
        <f>IF(OR($O34="",N(C34)=0),"",(D34+E34)/C34)</f>
      </c>
      <c r="H34" s="19">
        <f>IF(B34="","",IF($O34="","No return",IF(F34&lt;0,"Over",IF(G34&gt;=AmberAt,"Watch","On track"))))</f>
      </c>
      <c r="I34" s="18">
        <f>IF(OR($O34="",(N(IF($O34="",0,INDEX('Returns'!$L$6:$L$35,$O34)))+N(IF($O34="",0,INDEX('Returns'!$M$6:$M$35,$O34)))+N(IF($O34="",0,INDEX('Returns'!$N$6:$N$35,$O34)))+N(IF($O34="",0,INDEX('Returns'!$O$6:$O$35,$O34))))=0),"",N(IF($O34="",0,INDEX('Returns'!$L$6:$L$35,$O34)))/(N(IF($O34="",0,INDEX('Returns'!$L$6:$L$35,$O34)))+N(IF($O34="",0,INDEX('Returns'!$M$6:$M$35,$O34)))+N(IF($O34="",0,INDEX('Returns'!$N$6:$N$35,$O34)))+N(IF($O34="",0,INDEX('Returns'!$O$6:$O$35,$O34)))))</f>
      </c>
      <c r="J34" s="18">
        <f>IF(OR($O34="",(N(IF($O34="",0,INDEX('Returns'!$L$6:$L$35,$O34)))+N(IF($O34="",0,INDEX('Returns'!$M$6:$M$35,$O34)))+N(IF($O34="",0,INDEX('Returns'!$N$6:$N$35,$O34)))+N(IF($O34="",0,INDEX('Returns'!$O$6:$O$35,$O34))))=0),"",N(IF($O34="",0,INDEX('Returns'!$M$6:$M$35,$O34)))/(N(IF($O34="",0,INDEX('Returns'!$L$6:$L$35,$O34)))+N(IF($O34="",0,INDEX('Returns'!$M$6:$M$35,$O34)))+N(IF($O34="",0,INDEX('Returns'!$N$6:$N$35,$O34)))+N(IF($O34="",0,INDEX('Returns'!$O$6:$O$35,$O34)))))</f>
      </c>
      <c r="K34" s="18">
        <f>IF(OR($O34="",(N(IF($O34="",0,INDEX('Returns'!$L$6:$L$35,$O34)))+N(IF($O34="",0,INDEX('Returns'!$M$6:$M$35,$O34)))+N(IF($O34="",0,INDEX('Returns'!$N$6:$N$35,$O34)))+N(IF($O34="",0,INDEX('Returns'!$O$6:$O$35,$O34))))=0),"",N(IF($O34="",0,INDEX('Returns'!$N$6:$N$35,$O34)))/(N(IF($O34="",0,INDEX('Returns'!$L$6:$L$35,$O34)))+N(IF($O34="",0,INDEX('Returns'!$M$6:$M$35,$O34)))+N(IF($O34="",0,INDEX('Returns'!$N$6:$N$35,$O34)))+N(IF($O34="",0,INDEX('Returns'!$O$6:$O$35,$O34)))))</f>
      </c>
      <c r="L34" s="18">
        <f>IF(OR($O34="",(N(IF($O34="",0,INDEX('Returns'!$L$6:$L$35,$O34)))+N(IF($O34="",0,INDEX('Returns'!$M$6:$M$35,$O34)))+N(IF($O34="",0,INDEX('Returns'!$N$6:$N$35,$O34)))+N(IF($O34="",0,INDEX('Returns'!$O$6:$O$35,$O34))))=0),"",N(IF($O34="",0,INDEX('Returns'!$O$6:$O$35,$O34)))/(N(IF($O34="",0,INDEX('Returns'!$L$6:$L$35,$O34)))+N(IF($O34="",0,INDEX('Returns'!$M$6:$M$35,$O34)))+N(IF($O34="",0,INDEX('Returns'!$N$6:$N$35,$O34)))+N(IF($O34="",0,INDEX('Returns'!$O$6:$O$35,$O34)))))</f>
      </c>
      <c r="M34" s="19">
        <f>IF(OR($O34="",I34=""),"",IF(I34&gt;FrontLoad,"Front-loaded",IF(L34&gt;YearEnd,"Year-end surge","Steady")))</f>
      </c>
      <c r="N34" s="19">
        <f>IF($O34="","",IF($O34="","",INDEX('Returns'!$BQ$6:$BQ$35,$O34)))</f>
      </c>
      <c r="O34" s="13">
        <f>IF('Departments'!$B$29="","",IFERROR(MATCH('Departments'!$B$29,'Returns'!$E$6:$E$35,0),""))</f>
      </c>
    </row>
    <row r="35">
      <c r="A35" s="19">
        <f>IF('Departments'!$B$30="","",'Departments'!$A$30&amp;"")</f>
      </c>
      <c r="B35" s="15">
        <f>IF('Departments'!$B$30="","",'Departments'!$B$30)</f>
      </c>
      <c r="C35" s="16">
        <f>IF('Departments'!$B$30="","",N('Departments'!$C$30))</f>
      </c>
      <c r="D35" s="16">
        <f>IF($O35="","",INDEX('Returns'!$I$6:$I$35,$O35))</f>
      </c>
      <c r="E35" s="16">
        <f>IF($O35="","",INDEX('Returns'!$J$6:$J$35,$O35))</f>
      </c>
      <c r="F35" s="16">
        <f>IF(OR(B35="",$O35=""),"",C35-D35-E35)</f>
      </c>
      <c r="G35" s="18">
        <f>IF(OR($O35="",N(C35)=0),"",(D35+E35)/C35)</f>
      </c>
      <c r="H35" s="19">
        <f>IF(B35="","",IF($O35="","No return",IF(F35&lt;0,"Over",IF(G35&gt;=AmberAt,"Watch","On track"))))</f>
      </c>
      <c r="I35" s="18">
        <f>IF(OR($O35="",(N(IF($O35="",0,INDEX('Returns'!$L$6:$L$35,$O35)))+N(IF($O35="",0,INDEX('Returns'!$M$6:$M$35,$O35)))+N(IF($O35="",0,INDEX('Returns'!$N$6:$N$35,$O35)))+N(IF($O35="",0,INDEX('Returns'!$O$6:$O$35,$O35))))=0),"",N(IF($O35="",0,INDEX('Returns'!$L$6:$L$35,$O35)))/(N(IF($O35="",0,INDEX('Returns'!$L$6:$L$35,$O35)))+N(IF($O35="",0,INDEX('Returns'!$M$6:$M$35,$O35)))+N(IF($O35="",0,INDEX('Returns'!$N$6:$N$35,$O35)))+N(IF($O35="",0,INDEX('Returns'!$O$6:$O$35,$O35)))))</f>
      </c>
      <c r="J35" s="18">
        <f>IF(OR($O35="",(N(IF($O35="",0,INDEX('Returns'!$L$6:$L$35,$O35)))+N(IF($O35="",0,INDEX('Returns'!$M$6:$M$35,$O35)))+N(IF($O35="",0,INDEX('Returns'!$N$6:$N$35,$O35)))+N(IF($O35="",0,INDEX('Returns'!$O$6:$O$35,$O35))))=0),"",N(IF($O35="",0,INDEX('Returns'!$M$6:$M$35,$O35)))/(N(IF($O35="",0,INDEX('Returns'!$L$6:$L$35,$O35)))+N(IF($O35="",0,INDEX('Returns'!$M$6:$M$35,$O35)))+N(IF($O35="",0,INDEX('Returns'!$N$6:$N$35,$O35)))+N(IF($O35="",0,INDEX('Returns'!$O$6:$O$35,$O35)))))</f>
      </c>
      <c r="K35" s="18">
        <f>IF(OR($O35="",(N(IF($O35="",0,INDEX('Returns'!$L$6:$L$35,$O35)))+N(IF($O35="",0,INDEX('Returns'!$M$6:$M$35,$O35)))+N(IF($O35="",0,INDEX('Returns'!$N$6:$N$35,$O35)))+N(IF($O35="",0,INDEX('Returns'!$O$6:$O$35,$O35))))=0),"",N(IF($O35="",0,INDEX('Returns'!$N$6:$N$35,$O35)))/(N(IF($O35="",0,INDEX('Returns'!$L$6:$L$35,$O35)))+N(IF($O35="",0,INDEX('Returns'!$M$6:$M$35,$O35)))+N(IF($O35="",0,INDEX('Returns'!$N$6:$N$35,$O35)))+N(IF($O35="",0,INDEX('Returns'!$O$6:$O$35,$O35)))))</f>
      </c>
      <c r="L35" s="18">
        <f>IF(OR($O35="",(N(IF($O35="",0,INDEX('Returns'!$L$6:$L$35,$O35)))+N(IF($O35="",0,INDEX('Returns'!$M$6:$M$35,$O35)))+N(IF($O35="",0,INDEX('Returns'!$N$6:$N$35,$O35)))+N(IF($O35="",0,INDEX('Returns'!$O$6:$O$35,$O35))))=0),"",N(IF($O35="",0,INDEX('Returns'!$O$6:$O$35,$O35)))/(N(IF($O35="",0,INDEX('Returns'!$L$6:$L$35,$O35)))+N(IF($O35="",0,INDEX('Returns'!$M$6:$M$35,$O35)))+N(IF($O35="",0,INDEX('Returns'!$N$6:$N$35,$O35)))+N(IF($O35="",0,INDEX('Returns'!$O$6:$O$35,$O35)))))</f>
      </c>
      <c r="M35" s="19">
        <f>IF(OR($O35="",I35=""),"",IF(I35&gt;FrontLoad,"Front-loaded",IF(L35&gt;YearEnd,"Year-end surge","Steady")))</f>
      </c>
      <c r="N35" s="19">
        <f>IF($O35="","",IF($O35="","",INDEX('Returns'!$BQ$6:$BQ$35,$O35)))</f>
      </c>
      <c r="O35" s="13">
        <f>IF('Departments'!$B$30="","",IFERROR(MATCH('Departments'!$B$30,'Returns'!$E$6:$E$35,0),""))</f>
      </c>
    </row>
    <row r="36">
      <c r="A36" s="19">
        <f>IF('Departments'!$B$31="","",'Departments'!$A$31&amp;"")</f>
      </c>
      <c r="B36" s="15">
        <f>IF('Departments'!$B$31="","",'Departments'!$B$31)</f>
      </c>
      <c r="C36" s="16">
        <f>IF('Departments'!$B$31="","",N('Departments'!$C$31))</f>
      </c>
      <c r="D36" s="16">
        <f>IF($O36="","",INDEX('Returns'!$I$6:$I$35,$O36))</f>
      </c>
      <c r="E36" s="16">
        <f>IF($O36="","",INDEX('Returns'!$J$6:$J$35,$O36))</f>
      </c>
      <c r="F36" s="16">
        <f>IF(OR(B36="",$O36=""),"",C36-D36-E36)</f>
      </c>
      <c r="G36" s="18">
        <f>IF(OR($O36="",N(C36)=0),"",(D36+E36)/C36)</f>
      </c>
      <c r="H36" s="19">
        <f>IF(B36="","",IF($O36="","No return",IF(F36&lt;0,"Over",IF(G36&gt;=AmberAt,"Watch","On track"))))</f>
      </c>
      <c r="I36" s="18">
        <f>IF(OR($O36="",(N(IF($O36="",0,INDEX('Returns'!$L$6:$L$35,$O36)))+N(IF($O36="",0,INDEX('Returns'!$M$6:$M$35,$O36)))+N(IF($O36="",0,INDEX('Returns'!$N$6:$N$35,$O36)))+N(IF($O36="",0,INDEX('Returns'!$O$6:$O$35,$O36))))=0),"",N(IF($O36="",0,INDEX('Returns'!$L$6:$L$35,$O36)))/(N(IF($O36="",0,INDEX('Returns'!$L$6:$L$35,$O36)))+N(IF($O36="",0,INDEX('Returns'!$M$6:$M$35,$O36)))+N(IF($O36="",0,INDEX('Returns'!$N$6:$N$35,$O36)))+N(IF($O36="",0,INDEX('Returns'!$O$6:$O$35,$O36)))))</f>
      </c>
      <c r="J36" s="18">
        <f>IF(OR($O36="",(N(IF($O36="",0,INDEX('Returns'!$L$6:$L$35,$O36)))+N(IF($O36="",0,INDEX('Returns'!$M$6:$M$35,$O36)))+N(IF($O36="",0,INDEX('Returns'!$N$6:$N$35,$O36)))+N(IF($O36="",0,INDEX('Returns'!$O$6:$O$35,$O36))))=0),"",N(IF($O36="",0,INDEX('Returns'!$M$6:$M$35,$O36)))/(N(IF($O36="",0,INDEX('Returns'!$L$6:$L$35,$O36)))+N(IF($O36="",0,INDEX('Returns'!$M$6:$M$35,$O36)))+N(IF($O36="",0,INDEX('Returns'!$N$6:$N$35,$O36)))+N(IF($O36="",0,INDEX('Returns'!$O$6:$O$35,$O36)))))</f>
      </c>
      <c r="K36" s="18">
        <f>IF(OR($O36="",(N(IF($O36="",0,INDEX('Returns'!$L$6:$L$35,$O36)))+N(IF($O36="",0,INDEX('Returns'!$M$6:$M$35,$O36)))+N(IF($O36="",0,INDEX('Returns'!$N$6:$N$35,$O36)))+N(IF($O36="",0,INDEX('Returns'!$O$6:$O$35,$O36))))=0),"",N(IF($O36="",0,INDEX('Returns'!$N$6:$N$35,$O36)))/(N(IF($O36="",0,INDEX('Returns'!$L$6:$L$35,$O36)))+N(IF($O36="",0,INDEX('Returns'!$M$6:$M$35,$O36)))+N(IF($O36="",0,INDEX('Returns'!$N$6:$N$35,$O36)))+N(IF($O36="",0,INDEX('Returns'!$O$6:$O$35,$O36)))))</f>
      </c>
      <c r="L36" s="18">
        <f>IF(OR($O36="",(N(IF($O36="",0,INDEX('Returns'!$L$6:$L$35,$O36)))+N(IF($O36="",0,INDEX('Returns'!$M$6:$M$35,$O36)))+N(IF($O36="",0,INDEX('Returns'!$N$6:$N$35,$O36)))+N(IF($O36="",0,INDEX('Returns'!$O$6:$O$35,$O36))))=0),"",N(IF($O36="",0,INDEX('Returns'!$O$6:$O$35,$O36)))/(N(IF($O36="",0,INDEX('Returns'!$L$6:$L$35,$O36)))+N(IF($O36="",0,INDEX('Returns'!$M$6:$M$35,$O36)))+N(IF($O36="",0,INDEX('Returns'!$N$6:$N$35,$O36)))+N(IF($O36="",0,INDEX('Returns'!$O$6:$O$35,$O36)))))</f>
      </c>
      <c r="M36" s="19">
        <f>IF(OR($O36="",I36=""),"",IF(I36&gt;FrontLoad,"Front-loaded",IF(L36&gt;YearEnd,"Year-end surge","Steady")))</f>
      </c>
      <c r="N36" s="19">
        <f>IF($O36="","",IF($O36="","",INDEX('Returns'!$BQ$6:$BQ$35,$O36)))</f>
      </c>
      <c r="O36" s="13">
        <f>IF('Departments'!$B$31="","",IFERROR(MATCH('Departments'!$B$31,'Returns'!$E$6:$E$35,0),""))</f>
      </c>
    </row>
    <row r="37">
      <c r="A37" s="19">
        <f>IF('Departments'!$B$32="","",'Departments'!$A$32&amp;"")</f>
      </c>
      <c r="B37" s="15">
        <f>IF('Departments'!$B$32="","",'Departments'!$B$32)</f>
      </c>
      <c r="C37" s="16">
        <f>IF('Departments'!$B$32="","",N('Departments'!$C$32))</f>
      </c>
      <c r="D37" s="16">
        <f>IF($O37="","",INDEX('Returns'!$I$6:$I$35,$O37))</f>
      </c>
      <c r="E37" s="16">
        <f>IF($O37="","",INDEX('Returns'!$J$6:$J$35,$O37))</f>
      </c>
      <c r="F37" s="16">
        <f>IF(OR(B37="",$O37=""),"",C37-D37-E37)</f>
      </c>
      <c r="G37" s="18">
        <f>IF(OR($O37="",N(C37)=0),"",(D37+E37)/C37)</f>
      </c>
      <c r="H37" s="19">
        <f>IF(B37="","",IF($O37="","No return",IF(F37&lt;0,"Over",IF(G37&gt;=AmberAt,"Watch","On track"))))</f>
      </c>
      <c r="I37" s="18">
        <f>IF(OR($O37="",(N(IF($O37="",0,INDEX('Returns'!$L$6:$L$35,$O37)))+N(IF($O37="",0,INDEX('Returns'!$M$6:$M$35,$O37)))+N(IF($O37="",0,INDEX('Returns'!$N$6:$N$35,$O37)))+N(IF($O37="",0,INDEX('Returns'!$O$6:$O$35,$O37))))=0),"",N(IF($O37="",0,INDEX('Returns'!$L$6:$L$35,$O37)))/(N(IF($O37="",0,INDEX('Returns'!$L$6:$L$35,$O37)))+N(IF($O37="",0,INDEX('Returns'!$M$6:$M$35,$O37)))+N(IF($O37="",0,INDEX('Returns'!$N$6:$N$35,$O37)))+N(IF($O37="",0,INDEX('Returns'!$O$6:$O$35,$O37)))))</f>
      </c>
      <c r="J37" s="18">
        <f>IF(OR($O37="",(N(IF($O37="",0,INDEX('Returns'!$L$6:$L$35,$O37)))+N(IF($O37="",0,INDEX('Returns'!$M$6:$M$35,$O37)))+N(IF($O37="",0,INDEX('Returns'!$N$6:$N$35,$O37)))+N(IF($O37="",0,INDEX('Returns'!$O$6:$O$35,$O37))))=0),"",N(IF($O37="",0,INDEX('Returns'!$M$6:$M$35,$O37)))/(N(IF($O37="",0,INDEX('Returns'!$L$6:$L$35,$O37)))+N(IF($O37="",0,INDEX('Returns'!$M$6:$M$35,$O37)))+N(IF($O37="",0,INDEX('Returns'!$N$6:$N$35,$O37)))+N(IF($O37="",0,INDEX('Returns'!$O$6:$O$35,$O37)))))</f>
      </c>
      <c r="K37" s="18">
        <f>IF(OR($O37="",(N(IF($O37="",0,INDEX('Returns'!$L$6:$L$35,$O37)))+N(IF($O37="",0,INDEX('Returns'!$M$6:$M$35,$O37)))+N(IF($O37="",0,INDEX('Returns'!$N$6:$N$35,$O37)))+N(IF($O37="",0,INDEX('Returns'!$O$6:$O$35,$O37))))=0),"",N(IF($O37="",0,INDEX('Returns'!$N$6:$N$35,$O37)))/(N(IF($O37="",0,INDEX('Returns'!$L$6:$L$35,$O37)))+N(IF($O37="",0,INDEX('Returns'!$M$6:$M$35,$O37)))+N(IF($O37="",0,INDEX('Returns'!$N$6:$N$35,$O37)))+N(IF($O37="",0,INDEX('Returns'!$O$6:$O$35,$O37)))))</f>
      </c>
      <c r="L37" s="18">
        <f>IF(OR($O37="",(N(IF($O37="",0,INDEX('Returns'!$L$6:$L$35,$O37)))+N(IF($O37="",0,INDEX('Returns'!$M$6:$M$35,$O37)))+N(IF($O37="",0,INDEX('Returns'!$N$6:$N$35,$O37)))+N(IF($O37="",0,INDEX('Returns'!$O$6:$O$35,$O37))))=0),"",N(IF($O37="",0,INDEX('Returns'!$O$6:$O$35,$O37)))/(N(IF($O37="",0,INDEX('Returns'!$L$6:$L$35,$O37)))+N(IF($O37="",0,INDEX('Returns'!$M$6:$M$35,$O37)))+N(IF($O37="",0,INDEX('Returns'!$N$6:$N$35,$O37)))+N(IF($O37="",0,INDEX('Returns'!$O$6:$O$35,$O37)))))</f>
      </c>
      <c r="M37" s="19">
        <f>IF(OR($O37="",I37=""),"",IF(I37&gt;FrontLoad,"Front-loaded",IF(L37&gt;YearEnd,"Year-end surge","Steady")))</f>
      </c>
      <c r="N37" s="19">
        <f>IF($O37="","",IF($O37="","",INDEX('Returns'!$BQ$6:$BQ$35,$O37)))</f>
      </c>
      <c r="O37" s="13">
        <f>IF('Departments'!$B$32="","",IFERROR(MATCH('Departments'!$B$32,'Returns'!$E$6:$E$35,0),""))</f>
      </c>
    </row>
    <row r="38">
      <c r="A38" s="19">
        <f>IF('Departments'!$B$33="","",'Departments'!$A$33&amp;"")</f>
      </c>
      <c r="B38" s="15">
        <f>IF('Departments'!$B$33="","",'Departments'!$B$33)</f>
      </c>
      <c r="C38" s="16">
        <f>IF('Departments'!$B$33="","",N('Departments'!$C$33))</f>
      </c>
      <c r="D38" s="16">
        <f>IF($O38="","",INDEX('Returns'!$I$6:$I$35,$O38))</f>
      </c>
      <c r="E38" s="16">
        <f>IF($O38="","",INDEX('Returns'!$J$6:$J$35,$O38))</f>
      </c>
      <c r="F38" s="16">
        <f>IF(OR(B38="",$O38=""),"",C38-D38-E38)</f>
      </c>
      <c r="G38" s="18">
        <f>IF(OR($O38="",N(C38)=0),"",(D38+E38)/C38)</f>
      </c>
      <c r="H38" s="19">
        <f>IF(B38="","",IF($O38="","No return",IF(F38&lt;0,"Over",IF(G38&gt;=AmberAt,"Watch","On track"))))</f>
      </c>
      <c r="I38" s="18">
        <f>IF(OR($O38="",(N(IF($O38="",0,INDEX('Returns'!$L$6:$L$35,$O38)))+N(IF($O38="",0,INDEX('Returns'!$M$6:$M$35,$O38)))+N(IF($O38="",0,INDEX('Returns'!$N$6:$N$35,$O38)))+N(IF($O38="",0,INDEX('Returns'!$O$6:$O$35,$O38))))=0),"",N(IF($O38="",0,INDEX('Returns'!$L$6:$L$35,$O38)))/(N(IF($O38="",0,INDEX('Returns'!$L$6:$L$35,$O38)))+N(IF($O38="",0,INDEX('Returns'!$M$6:$M$35,$O38)))+N(IF($O38="",0,INDEX('Returns'!$N$6:$N$35,$O38)))+N(IF($O38="",0,INDEX('Returns'!$O$6:$O$35,$O38)))))</f>
      </c>
      <c r="J38" s="18">
        <f>IF(OR($O38="",(N(IF($O38="",0,INDEX('Returns'!$L$6:$L$35,$O38)))+N(IF($O38="",0,INDEX('Returns'!$M$6:$M$35,$O38)))+N(IF($O38="",0,INDEX('Returns'!$N$6:$N$35,$O38)))+N(IF($O38="",0,INDEX('Returns'!$O$6:$O$35,$O38))))=0),"",N(IF($O38="",0,INDEX('Returns'!$M$6:$M$35,$O38)))/(N(IF($O38="",0,INDEX('Returns'!$L$6:$L$35,$O38)))+N(IF($O38="",0,INDEX('Returns'!$M$6:$M$35,$O38)))+N(IF($O38="",0,INDEX('Returns'!$N$6:$N$35,$O38)))+N(IF($O38="",0,INDEX('Returns'!$O$6:$O$35,$O38)))))</f>
      </c>
      <c r="K38" s="18">
        <f>IF(OR($O38="",(N(IF($O38="",0,INDEX('Returns'!$L$6:$L$35,$O38)))+N(IF($O38="",0,INDEX('Returns'!$M$6:$M$35,$O38)))+N(IF($O38="",0,INDEX('Returns'!$N$6:$N$35,$O38)))+N(IF($O38="",0,INDEX('Returns'!$O$6:$O$35,$O38))))=0),"",N(IF($O38="",0,INDEX('Returns'!$N$6:$N$35,$O38)))/(N(IF($O38="",0,INDEX('Returns'!$L$6:$L$35,$O38)))+N(IF($O38="",0,INDEX('Returns'!$M$6:$M$35,$O38)))+N(IF($O38="",0,INDEX('Returns'!$N$6:$N$35,$O38)))+N(IF($O38="",0,INDEX('Returns'!$O$6:$O$35,$O38)))))</f>
      </c>
      <c r="L38" s="18">
        <f>IF(OR($O38="",(N(IF($O38="",0,INDEX('Returns'!$L$6:$L$35,$O38)))+N(IF($O38="",0,INDEX('Returns'!$M$6:$M$35,$O38)))+N(IF($O38="",0,INDEX('Returns'!$N$6:$N$35,$O38)))+N(IF($O38="",0,INDEX('Returns'!$O$6:$O$35,$O38))))=0),"",N(IF($O38="",0,INDEX('Returns'!$O$6:$O$35,$O38)))/(N(IF($O38="",0,INDEX('Returns'!$L$6:$L$35,$O38)))+N(IF($O38="",0,INDEX('Returns'!$M$6:$M$35,$O38)))+N(IF($O38="",0,INDEX('Returns'!$N$6:$N$35,$O38)))+N(IF($O38="",0,INDEX('Returns'!$O$6:$O$35,$O38)))))</f>
      </c>
      <c r="M38" s="19">
        <f>IF(OR($O38="",I38=""),"",IF(I38&gt;FrontLoad,"Front-loaded",IF(L38&gt;YearEnd,"Year-end surge","Steady")))</f>
      </c>
      <c r="N38" s="19">
        <f>IF($O38="","",IF($O38="","",INDEX('Returns'!$BQ$6:$BQ$35,$O38)))</f>
      </c>
      <c r="O38" s="13">
        <f>IF('Departments'!$B$33="","",IFERROR(MATCH('Departments'!$B$33,'Returns'!$E$6:$E$35,0),""))</f>
      </c>
    </row>
    <row r="39">
      <c r="A39" s="19">
        <f>IF('Departments'!$B$34="","",'Departments'!$A$34&amp;"")</f>
      </c>
      <c r="B39" s="15">
        <f>IF('Departments'!$B$34="","",'Departments'!$B$34)</f>
      </c>
      <c r="C39" s="16">
        <f>IF('Departments'!$B$34="","",N('Departments'!$C$34))</f>
      </c>
      <c r="D39" s="16">
        <f>IF($O39="","",INDEX('Returns'!$I$6:$I$35,$O39))</f>
      </c>
      <c r="E39" s="16">
        <f>IF($O39="","",INDEX('Returns'!$J$6:$J$35,$O39))</f>
      </c>
      <c r="F39" s="16">
        <f>IF(OR(B39="",$O39=""),"",C39-D39-E39)</f>
      </c>
      <c r="G39" s="18">
        <f>IF(OR($O39="",N(C39)=0),"",(D39+E39)/C39)</f>
      </c>
      <c r="H39" s="19">
        <f>IF(B39="","",IF($O39="","No return",IF(F39&lt;0,"Over",IF(G39&gt;=AmberAt,"Watch","On track"))))</f>
      </c>
      <c r="I39" s="18">
        <f>IF(OR($O39="",(N(IF($O39="",0,INDEX('Returns'!$L$6:$L$35,$O39)))+N(IF($O39="",0,INDEX('Returns'!$M$6:$M$35,$O39)))+N(IF($O39="",0,INDEX('Returns'!$N$6:$N$35,$O39)))+N(IF($O39="",0,INDEX('Returns'!$O$6:$O$35,$O39))))=0),"",N(IF($O39="",0,INDEX('Returns'!$L$6:$L$35,$O39)))/(N(IF($O39="",0,INDEX('Returns'!$L$6:$L$35,$O39)))+N(IF($O39="",0,INDEX('Returns'!$M$6:$M$35,$O39)))+N(IF($O39="",0,INDEX('Returns'!$N$6:$N$35,$O39)))+N(IF($O39="",0,INDEX('Returns'!$O$6:$O$35,$O39)))))</f>
      </c>
      <c r="J39" s="18">
        <f>IF(OR($O39="",(N(IF($O39="",0,INDEX('Returns'!$L$6:$L$35,$O39)))+N(IF($O39="",0,INDEX('Returns'!$M$6:$M$35,$O39)))+N(IF($O39="",0,INDEX('Returns'!$N$6:$N$35,$O39)))+N(IF($O39="",0,INDEX('Returns'!$O$6:$O$35,$O39))))=0),"",N(IF($O39="",0,INDEX('Returns'!$M$6:$M$35,$O39)))/(N(IF($O39="",0,INDEX('Returns'!$L$6:$L$35,$O39)))+N(IF($O39="",0,INDEX('Returns'!$M$6:$M$35,$O39)))+N(IF($O39="",0,INDEX('Returns'!$N$6:$N$35,$O39)))+N(IF($O39="",0,INDEX('Returns'!$O$6:$O$35,$O39)))))</f>
      </c>
      <c r="K39" s="18">
        <f>IF(OR($O39="",(N(IF($O39="",0,INDEX('Returns'!$L$6:$L$35,$O39)))+N(IF($O39="",0,INDEX('Returns'!$M$6:$M$35,$O39)))+N(IF($O39="",0,INDEX('Returns'!$N$6:$N$35,$O39)))+N(IF($O39="",0,INDEX('Returns'!$O$6:$O$35,$O39))))=0),"",N(IF($O39="",0,INDEX('Returns'!$N$6:$N$35,$O39)))/(N(IF($O39="",0,INDEX('Returns'!$L$6:$L$35,$O39)))+N(IF($O39="",0,INDEX('Returns'!$M$6:$M$35,$O39)))+N(IF($O39="",0,INDEX('Returns'!$N$6:$N$35,$O39)))+N(IF($O39="",0,INDEX('Returns'!$O$6:$O$35,$O39)))))</f>
      </c>
      <c r="L39" s="18">
        <f>IF(OR($O39="",(N(IF($O39="",0,INDEX('Returns'!$L$6:$L$35,$O39)))+N(IF($O39="",0,INDEX('Returns'!$M$6:$M$35,$O39)))+N(IF($O39="",0,INDEX('Returns'!$N$6:$N$35,$O39)))+N(IF($O39="",0,INDEX('Returns'!$O$6:$O$35,$O39))))=0),"",N(IF($O39="",0,INDEX('Returns'!$O$6:$O$35,$O39)))/(N(IF($O39="",0,INDEX('Returns'!$L$6:$L$35,$O39)))+N(IF($O39="",0,INDEX('Returns'!$M$6:$M$35,$O39)))+N(IF($O39="",0,INDEX('Returns'!$N$6:$N$35,$O39)))+N(IF($O39="",0,INDEX('Returns'!$O$6:$O$35,$O39)))))</f>
      </c>
      <c r="M39" s="19">
        <f>IF(OR($O39="",I39=""),"",IF(I39&gt;FrontLoad,"Front-loaded",IF(L39&gt;YearEnd,"Year-end surge","Steady")))</f>
      </c>
      <c r="N39" s="19">
        <f>IF($O39="","",IF($O39="","",INDEX('Returns'!$BQ$6:$BQ$35,$O39)))</f>
      </c>
      <c r="O39" s="13">
        <f>IF('Departments'!$B$34="","",IFERROR(MATCH('Departments'!$B$34,'Returns'!$E$6:$E$35,0),""))</f>
      </c>
    </row>
    <row r="42">
      <c r="A42" s="4" t="inlineStr">
        <is>
          <t xml:space="preserve">By section</t>
        </is>
      </c>
    </row>
    <row r="43">
      <c r="A43" s="12" t="inlineStr">
        <is>
          <t xml:space="preserve">Section</t>
        </is>
      </c>
      <c r="B43" s="12"/>
      <c r="C43" s="12" t="inlineStr">
        <is>
          <t xml:space="preserve">Allocated</t>
        </is>
      </c>
      <c r="D43" s="12" t="inlineStr">
        <is>
          <t xml:space="preserve">Committed</t>
        </is>
      </c>
      <c r="E43" s="12" t="inlineStr">
        <is>
          <t xml:space="preserve">Spent</t>
        </is>
      </c>
      <c r="F43" s="12" t="inlineStr">
        <is>
          <t xml:space="preserve">Remaining</t>
        </is>
      </c>
      <c r="G43" s="12" t="inlineStr">
        <is>
          <t xml:space="preserve">Used</t>
        </is>
      </c>
    </row>
    <row r="44">
      <c r="A44" s="15" t="inlineStr">
        <is>
          <t xml:space="preserve">EY</t>
        </is>
      </c>
      <c r="B44" s="13"/>
      <c r="C44" s="16">
        <f>SUMIFS(C10:C39,A10:A39,A44)</f>
      </c>
      <c r="D44" s="16">
        <f>SUMIFS(D10:D39,A10:A39,A44)</f>
      </c>
      <c r="E44" s="16">
        <f>SUMIFS(E10:E39,A10:A39,A44)</f>
      </c>
      <c r="F44" s="16">
        <f>C44-D44-E44</f>
      </c>
      <c r="G44" s="18">
        <f>IF(C44=0,"",(D44+E44)/C44)</f>
      </c>
    </row>
    <row r="45">
      <c r="A45" s="15" t="inlineStr">
        <is>
          <t xml:space="preserve">ES</t>
        </is>
      </c>
      <c r="B45" s="13"/>
      <c r="C45" s="16">
        <f>SUMIFS(C10:C39,A10:A39,A45)</f>
      </c>
      <c r="D45" s="16">
        <f>SUMIFS(D10:D39,A10:A39,A45)</f>
      </c>
      <c r="E45" s="16">
        <f>SUMIFS(E10:E39,A10:A39,A45)</f>
      </c>
      <c r="F45" s="16">
        <f>C45-D45-E45</f>
      </c>
      <c r="G45" s="18">
        <f>IF(C45=0,"",(D45+E45)/C45)</f>
      </c>
    </row>
    <row r="46">
      <c r="A46" s="15" t="inlineStr">
        <is>
          <t xml:space="preserve">MS</t>
        </is>
      </c>
      <c r="B46" s="13"/>
      <c r="C46" s="16">
        <f>SUMIFS(C10:C39,A10:A39,A46)</f>
      </c>
      <c r="D46" s="16">
        <f>SUMIFS(D10:D39,A10:A39,A46)</f>
      </c>
      <c r="E46" s="16">
        <f>SUMIFS(E10:E39,A10:A39,A46)</f>
      </c>
      <c r="F46" s="16">
        <f>C46-D46-E46</f>
      </c>
      <c r="G46" s="18">
        <f>IF(C46=0,"",(D46+E46)/C46)</f>
      </c>
    </row>
    <row r="47">
      <c r="A47" s="15" t="inlineStr">
        <is>
          <t xml:space="preserve">HS</t>
        </is>
      </c>
      <c r="B47" s="13"/>
      <c r="C47" s="16">
        <f>SUMIFS(C10:C39,A10:A39,A47)</f>
      </c>
      <c r="D47" s="16">
        <f>SUMIFS(D10:D39,A10:A39,A47)</f>
      </c>
      <c r="E47" s="16">
        <f>SUMIFS(E10:E39,A10:A39,A47)</f>
      </c>
      <c r="F47" s="16">
        <f>C47-D47-E47</f>
      </c>
      <c r="G47" s="18">
        <f>IF(C47=0,"",(D47+E47)/C47)</f>
      </c>
    </row>
    <row r="48">
      <c r="A48" s="15" t="inlineStr">
        <is>
          <t xml:space="preserve">Whole school</t>
        </is>
      </c>
      <c r="B48" s="13"/>
      <c r="C48" s="16">
        <f>SUMIFS(C10:C39,A10:A39,A48)</f>
      </c>
      <c r="D48" s="16">
        <f>SUMIFS(D10:D39,A10:A39,A48)</f>
      </c>
      <c r="E48" s="16">
        <f>SUMIFS(E10:E39,A10:A39,A48)</f>
      </c>
      <c r="F48" s="16">
        <f>C48-D48-E48</f>
      </c>
      <c r="G48" s="18">
        <f>IF(C48=0,"",(D48+E48)/C48)</f>
      </c>
    </row>
    <row r="51">
      <c r="A51" s="4" t="inlineStr">
        <is>
          <t xml:space="preserve">By school budget line</t>
        </is>
      </c>
    </row>
    <row r="52">
      <c r="A52" s="12" t="inlineStr">
        <is>
          <t xml:space="preserve">Code</t>
        </is>
      </c>
      <c r="B52" s="12" t="inlineStr">
        <is>
          <t xml:space="preserve">Budget line</t>
        </is>
      </c>
      <c r="C52" s="12" t="inlineStr">
        <is>
          <t xml:space="preserve">Committed + spent</t>
        </is>
      </c>
      <c r="D52" s="12" t="inlineStr">
        <is>
          <t xml:space="preserve">Share</t>
        </is>
      </c>
      <c r="E52" s="12"/>
    </row>
    <row r="53">
      <c r="A53" s="15" t="inlineStr">
        <is>
          <t xml:space="preserve">L01</t>
        </is>
      </c>
      <c r="B53" s="13">
        <f>'Budget lines'!$B$5&amp;""</f>
      </c>
      <c r="C53" s="16">
        <f>SUM('Returns'!$P$6:$P$35)</f>
      </c>
      <c r="D53" s="18">
        <f>IF((SUM('Returns'!$I$6:$I$35)+SUM('Returns'!$J$6:$J$35))=0,"",C53/(SUM('Returns'!$I$6:$I$35)+SUM('Returns'!$J$6:$J$35)))</f>
      </c>
      <c r="E53" s="20">
        <f>IF(N(D53)&lt;=0,"",REPT("▇",ROUND(MIN(1,D53)*30,0)))</f>
      </c>
    </row>
    <row r="54">
      <c r="A54" s="15" t="inlineStr">
        <is>
          <t xml:space="preserve">L02</t>
        </is>
      </c>
      <c r="B54" s="13">
        <f>'Budget lines'!$B$6&amp;""</f>
      </c>
      <c r="C54" s="16">
        <f>SUM('Returns'!$Q$6:$Q$35)</f>
      </c>
      <c r="D54" s="18">
        <f>IF((SUM('Returns'!$I$6:$I$35)+SUM('Returns'!$J$6:$J$35))=0,"",C54/(SUM('Returns'!$I$6:$I$35)+SUM('Returns'!$J$6:$J$35)))</f>
      </c>
      <c r="E54" s="20">
        <f>IF(N(D54)&lt;=0,"",REPT("▇",ROUND(MIN(1,D54)*30,0)))</f>
      </c>
    </row>
    <row r="55">
      <c r="A55" s="15" t="inlineStr">
        <is>
          <t xml:space="preserve">L03</t>
        </is>
      </c>
      <c r="B55" s="13">
        <f>'Budget lines'!$B$7&amp;""</f>
      </c>
      <c r="C55" s="16">
        <f>SUM('Returns'!$R$6:$R$35)</f>
      </c>
      <c r="D55" s="18">
        <f>IF((SUM('Returns'!$I$6:$I$35)+SUM('Returns'!$J$6:$J$35))=0,"",C55/(SUM('Returns'!$I$6:$I$35)+SUM('Returns'!$J$6:$J$35)))</f>
      </c>
      <c r="E55" s="20">
        <f>IF(N(D55)&lt;=0,"",REPT("▇",ROUND(MIN(1,D55)*30,0)))</f>
      </c>
    </row>
    <row r="56">
      <c r="A56" s="15" t="inlineStr">
        <is>
          <t xml:space="preserve">L04</t>
        </is>
      </c>
      <c r="B56" s="13">
        <f>'Budget lines'!$B$8&amp;""</f>
      </c>
      <c r="C56" s="16">
        <f>SUM('Returns'!$S$6:$S$35)</f>
      </c>
      <c r="D56" s="18">
        <f>IF((SUM('Returns'!$I$6:$I$35)+SUM('Returns'!$J$6:$J$35))=0,"",C56/(SUM('Returns'!$I$6:$I$35)+SUM('Returns'!$J$6:$J$35)))</f>
      </c>
      <c r="E56" s="20">
        <f>IF(N(D56)&lt;=0,"",REPT("▇",ROUND(MIN(1,D56)*30,0)))</f>
      </c>
    </row>
    <row r="57">
      <c r="A57" s="15" t="inlineStr">
        <is>
          <t xml:space="preserve">L05</t>
        </is>
      </c>
      <c r="B57" s="13">
        <f>'Budget lines'!$B$9&amp;""</f>
      </c>
      <c r="C57" s="16">
        <f>SUM('Returns'!$T$6:$T$35)</f>
      </c>
      <c r="D57" s="18">
        <f>IF((SUM('Returns'!$I$6:$I$35)+SUM('Returns'!$J$6:$J$35))=0,"",C57/(SUM('Returns'!$I$6:$I$35)+SUM('Returns'!$J$6:$J$35)))</f>
      </c>
      <c r="E57" s="20">
        <f>IF(N(D57)&lt;=0,"",REPT("▇",ROUND(MIN(1,D57)*30,0)))</f>
      </c>
    </row>
    <row r="58">
      <c r="A58" s="15" t="inlineStr">
        <is>
          <t xml:space="preserve">L06</t>
        </is>
      </c>
      <c r="B58" s="13">
        <f>'Budget lines'!$B$10&amp;""</f>
      </c>
      <c r="C58" s="16">
        <f>SUM('Returns'!$U$6:$U$35)</f>
      </c>
      <c r="D58" s="18">
        <f>IF((SUM('Returns'!$I$6:$I$35)+SUM('Returns'!$J$6:$J$35))=0,"",C58/(SUM('Returns'!$I$6:$I$35)+SUM('Returns'!$J$6:$J$35)))</f>
      </c>
      <c r="E58" s="20">
        <f>IF(N(D58)&lt;=0,"",REPT("▇",ROUND(MIN(1,D58)*30,0)))</f>
      </c>
    </row>
    <row r="59">
      <c r="A59" s="15" t="inlineStr">
        <is>
          <t xml:space="preserve">L07</t>
        </is>
      </c>
      <c r="B59" s="13">
        <f>'Budget lines'!$B$11&amp;""</f>
      </c>
      <c r="C59" s="16">
        <f>SUM('Returns'!$V$6:$V$35)</f>
      </c>
      <c r="D59" s="18">
        <f>IF((SUM('Returns'!$I$6:$I$35)+SUM('Returns'!$J$6:$J$35))=0,"",C59/(SUM('Returns'!$I$6:$I$35)+SUM('Returns'!$J$6:$J$35)))</f>
      </c>
      <c r="E59" s="20">
        <f>IF(N(D59)&lt;=0,"",REPT("▇",ROUND(MIN(1,D59)*30,0)))</f>
      </c>
    </row>
    <row r="60">
      <c r="A60" s="15" t="inlineStr">
        <is>
          <t xml:space="preserve">L08</t>
        </is>
      </c>
      <c r="B60" s="13">
        <f>'Budget lines'!$B$12&amp;""</f>
      </c>
      <c r="C60" s="16">
        <f>SUM('Returns'!$W$6:$W$35)</f>
      </c>
      <c r="D60" s="18">
        <f>IF((SUM('Returns'!$I$6:$I$35)+SUM('Returns'!$J$6:$J$35))=0,"",C60/(SUM('Returns'!$I$6:$I$35)+SUM('Returns'!$J$6:$J$35)))</f>
      </c>
      <c r="E60" s="20">
        <f>IF(N(D60)&lt;=0,"",REPT("▇",ROUND(MIN(1,D60)*30,0)))</f>
      </c>
    </row>
    <row r="61">
      <c r="A61" s="15" t="inlineStr">
        <is>
          <t xml:space="preserve">L09</t>
        </is>
      </c>
      <c r="B61" s="13">
        <f>'Budget lines'!$B$13&amp;""</f>
      </c>
      <c r="C61" s="16">
        <f>SUM('Returns'!$X$6:$X$35)</f>
      </c>
      <c r="D61" s="18">
        <f>IF((SUM('Returns'!$I$6:$I$35)+SUM('Returns'!$J$6:$J$35))=0,"",C61/(SUM('Returns'!$I$6:$I$35)+SUM('Returns'!$J$6:$J$35)))</f>
      </c>
      <c r="E61" s="20">
        <f>IF(N(D61)&lt;=0,"",REPT("▇",ROUND(MIN(1,D61)*30,0)))</f>
      </c>
    </row>
    <row r="62">
      <c r="A62" s="15" t="inlineStr">
        <is>
          <t xml:space="preserve">L10</t>
        </is>
      </c>
      <c r="B62" s="13">
        <f>'Budget lines'!$B$14&amp;""</f>
      </c>
      <c r="C62" s="16">
        <f>SUM('Returns'!$Y$6:$Y$35)</f>
      </c>
      <c r="D62" s="18">
        <f>IF((SUM('Returns'!$I$6:$I$35)+SUM('Returns'!$J$6:$J$35))=0,"",C62/(SUM('Returns'!$I$6:$I$35)+SUM('Returns'!$J$6:$J$35)))</f>
      </c>
      <c r="E62" s="20">
        <f>IF(N(D62)&lt;=0,"",REPT("▇",ROUND(MIN(1,D62)*30,0)))</f>
      </c>
    </row>
    <row r="63">
      <c r="A63" s="15" t="inlineStr">
        <is>
          <t xml:space="preserve">L11</t>
        </is>
      </c>
      <c r="B63" s="13">
        <f>'Budget lines'!$B$15&amp;""</f>
      </c>
      <c r="C63" s="16">
        <f>SUM('Returns'!$Z$6:$Z$35)</f>
      </c>
      <c r="D63" s="18">
        <f>IF((SUM('Returns'!$I$6:$I$35)+SUM('Returns'!$J$6:$J$35))=0,"",C63/(SUM('Returns'!$I$6:$I$35)+SUM('Returns'!$J$6:$J$35)))</f>
      </c>
      <c r="E63" s="20">
        <f>IF(N(D63)&lt;=0,"",REPT("▇",ROUND(MIN(1,D63)*30,0)))</f>
      </c>
    </row>
    <row r="64">
      <c r="A64" s="15" t="inlineStr">
        <is>
          <t xml:space="preserve">L12</t>
        </is>
      </c>
      <c r="B64" s="13">
        <f>'Budget lines'!$B$16&amp;""</f>
      </c>
      <c r="C64" s="16">
        <f>SUM('Returns'!$AA$6:$AA$35)</f>
      </c>
      <c r="D64" s="18">
        <f>IF((SUM('Returns'!$I$6:$I$35)+SUM('Returns'!$J$6:$J$35))=0,"",C64/(SUM('Returns'!$I$6:$I$35)+SUM('Returns'!$J$6:$J$35)))</f>
      </c>
      <c r="E64" s="20">
        <f>IF(N(D64)&lt;=0,"",REPT("▇",ROUND(MIN(1,D64)*30,0)))</f>
      </c>
    </row>
    <row r="65">
      <c r="A65" s="15" t="inlineStr">
        <is>
          <t xml:space="preserve">L13</t>
        </is>
      </c>
      <c r="B65" s="13">
        <f>'Budget lines'!$B$17&amp;""</f>
      </c>
      <c r="C65" s="16">
        <f>SUM('Returns'!$AB$6:$AB$35)</f>
      </c>
      <c r="D65" s="18">
        <f>IF((SUM('Returns'!$I$6:$I$35)+SUM('Returns'!$J$6:$J$35))=0,"",C65/(SUM('Returns'!$I$6:$I$35)+SUM('Returns'!$J$6:$J$35)))</f>
      </c>
      <c r="E65" s="20">
        <f>IF(N(D65)&lt;=0,"",REPT("▇",ROUND(MIN(1,D65)*30,0)))</f>
      </c>
    </row>
    <row r="66">
      <c r="A66" s="15" t="inlineStr">
        <is>
          <t xml:space="preserve">L14</t>
        </is>
      </c>
      <c r="B66" s="13">
        <f>'Budget lines'!$B$18&amp;""</f>
      </c>
      <c r="C66" s="16">
        <f>SUM('Returns'!$AC$6:$AC$35)</f>
      </c>
      <c r="D66" s="18">
        <f>IF((SUM('Returns'!$I$6:$I$35)+SUM('Returns'!$J$6:$J$35))=0,"",C66/(SUM('Returns'!$I$6:$I$35)+SUM('Returns'!$J$6:$J$35)))</f>
      </c>
      <c r="E66" s="20">
        <f>IF(N(D66)&lt;=0,"",REPT("▇",ROUND(MIN(1,D66)*30,0)))</f>
      </c>
    </row>
    <row r="67">
      <c r="A67" s="15" t="inlineStr">
        <is>
          <t xml:space="preserve">L15</t>
        </is>
      </c>
      <c r="B67" s="13">
        <f>'Budget lines'!$B$19&amp;""</f>
      </c>
      <c r="C67" s="16">
        <f>SUM('Returns'!$AD$6:$AD$35)</f>
      </c>
      <c r="D67" s="18">
        <f>IF((SUM('Returns'!$I$6:$I$35)+SUM('Returns'!$J$6:$J$35))=0,"",C67/(SUM('Returns'!$I$6:$I$35)+SUM('Returns'!$J$6:$J$35)))</f>
      </c>
      <c r="E67" s="20">
        <f>IF(N(D67)&lt;=0,"",REPT("▇",ROUND(MIN(1,D67)*30,0)))</f>
      </c>
    </row>
    <row r="68">
      <c r="A68" s="13"/>
      <c r="B68" s="15" t="inlineStr">
        <is>
          <t xml:space="preserve">Subject-specific lines</t>
        </is>
      </c>
      <c r="C68" s="16">
        <f>SUM('Returns'!$AE$6:$AE$35)</f>
      </c>
      <c r="D68" s="18">
        <f>IF((SUM('Returns'!$I$6:$I$35)+SUM('Returns'!$J$6:$J$35))=0,"",C68/(SUM('Returns'!$I$6:$I$35)+SUM('Returns'!$J$6:$J$35)))</f>
      </c>
      <c r="E68" s="20">
        <f>IF(N(D68)&lt;=0,"",REPT("▇",ROUND(MIN(1,D68)*30,0)))</f>
      </c>
    </row>
    <row r="71">
      <c r="A71" s="4" t="inlineStr">
        <is>
          <t xml:space="preserve">By strategic priority</t>
        </is>
      </c>
    </row>
    <row r="72">
      <c r="A72" s="5" t="inlineStr">
        <is>
          <t xml:space="preserve">How departments’ spending lines up with your strategic plan. Not tagged means purchases with no priority chosen.</t>
        </is>
      </c>
    </row>
    <row r="73">
      <c r="A73" s="12" t="inlineStr">
        <is>
          <t xml:space="preserve">Code</t>
        </is>
      </c>
      <c r="B73" s="12" t="inlineStr">
        <is>
          <t xml:space="preserve">Strategic priority</t>
        </is>
      </c>
      <c r="C73" s="12" t="inlineStr">
        <is>
          <t xml:space="preserve">Committed + spent</t>
        </is>
      </c>
      <c r="D73" s="12" t="inlineStr">
        <is>
          <t xml:space="preserve">Share</t>
        </is>
      </c>
      <c r="E73" s="12"/>
    </row>
    <row r="74">
      <c r="A74" s="15" t="inlineStr">
        <is>
          <t xml:space="preserve">SP1</t>
        </is>
      </c>
      <c r="B74" s="13">
        <f>IF('Strategic plan'!$B$5="","—",'Strategic plan'!$B$5)</f>
      </c>
      <c r="C74" s="16">
        <f>SUM('Returns'!$AF$6:$AF$35)</f>
      </c>
      <c r="D74" s="18">
        <f>IF((SUM('Returns'!$I$6:$I$35)+SUM('Returns'!$J$6:$J$35))=0,"",C74/(SUM('Returns'!$I$6:$I$35)+SUM('Returns'!$J$6:$J$35)))</f>
      </c>
      <c r="E74" s="20">
        <f>IF(N(D74)&lt;=0,"",REPT("▇",ROUND(MIN(1,D74)*30,0)))</f>
      </c>
    </row>
    <row r="75">
      <c r="A75" s="15" t="inlineStr">
        <is>
          <t xml:space="preserve">SP2</t>
        </is>
      </c>
      <c r="B75" s="13">
        <f>IF('Strategic plan'!$B$6="","—",'Strategic plan'!$B$6)</f>
      </c>
      <c r="C75" s="16">
        <f>SUM('Returns'!$AG$6:$AG$35)</f>
      </c>
      <c r="D75" s="18">
        <f>IF((SUM('Returns'!$I$6:$I$35)+SUM('Returns'!$J$6:$J$35))=0,"",C75/(SUM('Returns'!$I$6:$I$35)+SUM('Returns'!$J$6:$J$35)))</f>
      </c>
      <c r="E75" s="20">
        <f>IF(N(D75)&lt;=0,"",REPT("▇",ROUND(MIN(1,D75)*30,0)))</f>
      </c>
    </row>
    <row r="76">
      <c r="A76" s="15" t="inlineStr">
        <is>
          <t xml:space="preserve">SP3</t>
        </is>
      </c>
      <c r="B76" s="13">
        <f>IF('Strategic plan'!$B$7="","—",'Strategic plan'!$B$7)</f>
      </c>
      <c r="C76" s="16">
        <f>SUM('Returns'!$AH$6:$AH$35)</f>
      </c>
      <c r="D76" s="18">
        <f>IF((SUM('Returns'!$I$6:$I$35)+SUM('Returns'!$J$6:$J$35))=0,"",C76/(SUM('Returns'!$I$6:$I$35)+SUM('Returns'!$J$6:$J$35)))</f>
      </c>
      <c r="E76" s="20">
        <f>IF(N(D76)&lt;=0,"",REPT("▇",ROUND(MIN(1,D76)*30,0)))</f>
      </c>
    </row>
    <row r="77">
      <c r="A77" s="15" t="inlineStr">
        <is>
          <t xml:space="preserve">SP4</t>
        </is>
      </c>
      <c r="B77" s="13">
        <f>IF('Strategic plan'!$B$8="","—",'Strategic plan'!$B$8)</f>
      </c>
      <c r="C77" s="16">
        <f>SUM('Returns'!$AI$6:$AI$35)</f>
      </c>
      <c r="D77" s="18">
        <f>IF((SUM('Returns'!$I$6:$I$35)+SUM('Returns'!$J$6:$J$35))=0,"",C77/(SUM('Returns'!$I$6:$I$35)+SUM('Returns'!$J$6:$J$35)))</f>
      </c>
      <c r="E77" s="20">
        <f>IF(N(D77)&lt;=0,"",REPT("▇",ROUND(MIN(1,D77)*30,0)))</f>
      </c>
    </row>
    <row r="78">
      <c r="A78" s="15" t="inlineStr">
        <is>
          <t xml:space="preserve">SP5</t>
        </is>
      </c>
      <c r="B78" s="13">
        <f>IF('Strategic plan'!$B$9="","—",'Strategic plan'!$B$9)</f>
      </c>
      <c r="C78" s="16">
        <f>SUM('Returns'!$AJ$6:$AJ$35)</f>
      </c>
      <c r="D78" s="18">
        <f>IF((SUM('Returns'!$I$6:$I$35)+SUM('Returns'!$J$6:$J$35))=0,"",C78/(SUM('Returns'!$I$6:$I$35)+SUM('Returns'!$J$6:$J$35)))</f>
      </c>
      <c r="E78" s="20">
        <f>IF(N(D78)&lt;=0,"",REPT("▇",ROUND(MIN(1,D78)*30,0)))</f>
      </c>
    </row>
    <row r="79">
      <c r="A79" s="15" t="inlineStr">
        <is>
          <t xml:space="preserve">SP6</t>
        </is>
      </c>
      <c r="B79" s="13">
        <f>IF('Strategic plan'!$B$10="","—",'Strategic plan'!$B$10)</f>
      </c>
      <c r="C79" s="16">
        <f>SUM('Returns'!$AK$6:$AK$35)</f>
      </c>
      <c r="D79" s="18">
        <f>IF((SUM('Returns'!$I$6:$I$35)+SUM('Returns'!$J$6:$J$35))=0,"",C79/(SUM('Returns'!$I$6:$I$35)+SUM('Returns'!$J$6:$J$35)))</f>
      </c>
      <c r="E79" s="20">
        <f>IF(N(D79)&lt;=0,"",REPT("▇",ROUND(MIN(1,D79)*30,0)))</f>
      </c>
    </row>
    <row r="80">
      <c r="A80" s="15" t="inlineStr">
        <is>
          <t xml:space="preserve">SP7</t>
        </is>
      </c>
      <c r="B80" s="13">
        <f>IF('Strategic plan'!$B$11="","—",'Strategic plan'!$B$11)</f>
      </c>
      <c r="C80" s="16">
        <f>SUM('Returns'!$AL$6:$AL$35)</f>
      </c>
      <c r="D80" s="18">
        <f>IF((SUM('Returns'!$I$6:$I$35)+SUM('Returns'!$J$6:$J$35))=0,"",C80/(SUM('Returns'!$I$6:$I$35)+SUM('Returns'!$J$6:$J$35)))</f>
      </c>
      <c r="E80" s="20">
        <f>IF(N(D80)&lt;=0,"",REPT("▇",ROUND(MIN(1,D80)*30,0)))</f>
      </c>
    </row>
    <row r="81">
      <c r="A81" s="15" t="inlineStr">
        <is>
          <t xml:space="preserve">SP8</t>
        </is>
      </c>
      <c r="B81" s="13">
        <f>IF('Strategic plan'!$B$12="","—",'Strategic plan'!$B$12)</f>
      </c>
      <c r="C81" s="16">
        <f>SUM('Returns'!$AM$6:$AM$35)</f>
      </c>
      <c r="D81" s="18">
        <f>IF((SUM('Returns'!$I$6:$I$35)+SUM('Returns'!$J$6:$J$35))=0,"",C81/(SUM('Returns'!$I$6:$I$35)+SUM('Returns'!$J$6:$J$35)))</f>
      </c>
      <c r="E81" s="20">
        <f>IF(N(D81)&lt;=0,"",REPT("▇",ROUND(MIN(1,D81)*30,0)))</f>
      </c>
    </row>
    <row r="82">
      <c r="A82" s="13"/>
      <c r="B82" s="15" t="inlineStr">
        <is>
          <t xml:space="preserve">Day-to-day running</t>
        </is>
      </c>
      <c r="C82" s="16">
        <f>SUM('Returns'!$AN$6:$AN$35)</f>
      </c>
      <c r="D82" s="18">
        <f>IF((SUM('Returns'!$I$6:$I$35)+SUM('Returns'!$J$6:$J$35))=0,"",C82/(SUM('Returns'!$I$6:$I$35)+SUM('Returns'!$J$6:$J$35)))</f>
      </c>
      <c r="E82" s="20">
        <f>IF(N(D82)&lt;=0,"",REPT("▇",ROUND(MIN(1,D82)*30,0)))</f>
      </c>
    </row>
    <row r="83">
      <c r="A83" s="13"/>
      <c r="B83" s="15" t="inlineStr">
        <is>
          <t xml:space="preserve">Not tagged</t>
        </is>
      </c>
      <c r="C83" s="16">
        <f>SUM('Returns'!$AO$6:$AO$35)</f>
      </c>
      <c r="D83" s="18">
        <f>IF((SUM('Returns'!$I$6:$I$35)+SUM('Returns'!$J$6:$J$35))=0,"",C83/(SUM('Returns'!$I$6:$I$35)+SUM('Returns'!$J$6:$J$35)))</f>
      </c>
      <c r="E83" s="20">
        <f>IF(N(D83)&lt;=0,"",REPT("▇",ROUND(MIN(1,D83)*30,0)))</f>
      </c>
    </row>
    <row r="84">
      <c r="B84" s="22" t="inlineStr">
        <is>
          <t xml:space="preserve">Supporting the strategic plan</t>
        </is>
      </c>
      <c r="C84" s="21">
        <f>SUM(C74:C81)</f>
      </c>
      <c r="D84" s="18">
        <f>IF((SUM('Returns'!$I$6:$I$35)+SUM('Returns'!$J$6:$J$35))=0,"",C84/(SUM('Returns'!$I$6:$I$35)+SUM('Returns'!$J$6:$J$35)))</f>
      </c>
    </row>
    <row r="87">
      <c r="A87" s="4" t="inlineStr">
        <is>
          <t xml:space="preserve">Biggest purchases across the school</t>
        </is>
      </c>
    </row>
    <row r="88">
      <c r="A88" s="12" t="inlineStr">
        <is>
          <t xml:space="preserve">#</t>
        </is>
      </c>
      <c r="B88" s="12" t="inlineStr">
        <is>
          <t xml:space="preserve">Department</t>
        </is>
      </c>
      <c r="C88" s="12" t="inlineStr">
        <is>
          <t xml:space="preserve">Purchase</t>
        </is>
      </c>
      <c r="D88" s="12"/>
      <c r="E88" s="12"/>
      <c r="F88" s="12"/>
      <c r="G88" s="12" t="inlineStr">
        <is>
          <t xml:space="preserve">Committed + spent</t>
        </is>
      </c>
    </row>
    <row r="89">
      <c r="A89" s="19">
        <v>1</v>
      </c>
      <c r="B89" s="13">
        <f>IFERROR(INDEX('Items (helper)'!$A$3:$A$92,MATCH(LARGE('Items (helper)'!$D$3:$D$92,1),'Items (helper)'!$D$3:$D$92,0)),"")</f>
      </c>
      <c r="C89" s="13">
        <f>IFERROR(INDEX('Items (helper)'!$B$3:$B$92,MATCH(LARGE('Items (helper)'!$D$3:$D$92,1),'Items (helper)'!$D$3:$D$92,0)),"")</f>
      </c>
      <c r="G89" s="16">
        <f>IFERROR(INDEX('Items (helper)'!$C$3:$C$92,MATCH(LARGE('Items (helper)'!$D$3:$D$92,1),'Items (helper)'!$D$3:$D$92,0)),"")</f>
      </c>
    </row>
    <row r="90">
      <c r="A90" s="19">
        <v>2</v>
      </c>
      <c r="B90" s="13">
        <f>IFERROR(INDEX('Items (helper)'!$A$3:$A$92,MATCH(LARGE('Items (helper)'!$D$3:$D$92,2),'Items (helper)'!$D$3:$D$92,0)),"")</f>
      </c>
      <c r="C90" s="13">
        <f>IFERROR(INDEX('Items (helper)'!$B$3:$B$92,MATCH(LARGE('Items (helper)'!$D$3:$D$92,2),'Items (helper)'!$D$3:$D$92,0)),"")</f>
      </c>
      <c r="G90" s="16">
        <f>IFERROR(INDEX('Items (helper)'!$C$3:$C$92,MATCH(LARGE('Items (helper)'!$D$3:$D$92,2),'Items (helper)'!$D$3:$D$92,0)),"")</f>
      </c>
    </row>
    <row r="91">
      <c r="A91" s="19">
        <v>3</v>
      </c>
      <c r="B91" s="13">
        <f>IFERROR(INDEX('Items (helper)'!$A$3:$A$92,MATCH(LARGE('Items (helper)'!$D$3:$D$92,3),'Items (helper)'!$D$3:$D$92,0)),"")</f>
      </c>
      <c r="C91" s="13">
        <f>IFERROR(INDEX('Items (helper)'!$B$3:$B$92,MATCH(LARGE('Items (helper)'!$D$3:$D$92,3),'Items (helper)'!$D$3:$D$92,0)),"")</f>
      </c>
      <c r="G91" s="16">
        <f>IFERROR(INDEX('Items (helper)'!$C$3:$C$92,MATCH(LARGE('Items (helper)'!$D$3:$D$92,3),'Items (helper)'!$D$3:$D$92,0)),"")</f>
      </c>
    </row>
    <row r="92">
      <c r="A92" s="19">
        <v>4</v>
      </c>
      <c r="B92" s="13">
        <f>IFERROR(INDEX('Items (helper)'!$A$3:$A$92,MATCH(LARGE('Items (helper)'!$D$3:$D$92,4),'Items (helper)'!$D$3:$D$92,0)),"")</f>
      </c>
      <c r="C92" s="13">
        <f>IFERROR(INDEX('Items (helper)'!$B$3:$B$92,MATCH(LARGE('Items (helper)'!$D$3:$D$92,4),'Items (helper)'!$D$3:$D$92,0)),"")</f>
      </c>
      <c r="G92" s="16">
        <f>IFERROR(INDEX('Items (helper)'!$C$3:$C$92,MATCH(LARGE('Items (helper)'!$D$3:$D$92,4),'Items (helper)'!$D$3:$D$92,0)),"")</f>
      </c>
    </row>
    <row r="93">
      <c r="A93" s="19">
        <v>5</v>
      </c>
      <c r="B93" s="13">
        <f>IFERROR(INDEX('Items (helper)'!$A$3:$A$92,MATCH(LARGE('Items (helper)'!$D$3:$D$92,5),'Items (helper)'!$D$3:$D$92,0)),"")</f>
      </c>
      <c r="C93" s="13">
        <f>IFERROR(INDEX('Items (helper)'!$B$3:$B$92,MATCH(LARGE('Items (helper)'!$D$3:$D$92,5),'Items (helper)'!$D$3:$D$92,0)),"")</f>
      </c>
      <c r="G93" s="16">
        <f>IFERROR(INDEX('Items (helper)'!$C$3:$C$92,MATCH(LARGE('Items (helper)'!$D$3:$D$92,5),'Items (helper)'!$D$3:$D$92,0)),"")</f>
      </c>
    </row>
    <row r="94">
      <c r="A94" s="19">
        <v>6</v>
      </c>
      <c r="B94" s="13">
        <f>IFERROR(INDEX('Items (helper)'!$A$3:$A$92,MATCH(LARGE('Items (helper)'!$D$3:$D$92,6),'Items (helper)'!$D$3:$D$92,0)),"")</f>
      </c>
      <c r="C94" s="13">
        <f>IFERROR(INDEX('Items (helper)'!$B$3:$B$92,MATCH(LARGE('Items (helper)'!$D$3:$D$92,6),'Items (helper)'!$D$3:$D$92,0)),"")</f>
      </c>
      <c r="G94" s="16">
        <f>IFERROR(INDEX('Items (helper)'!$C$3:$C$92,MATCH(LARGE('Items (helper)'!$D$3:$D$92,6),'Items (helper)'!$D$3:$D$92,0)),"")</f>
      </c>
    </row>
    <row r="95">
      <c r="A95" s="19">
        <v>7</v>
      </c>
      <c r="B95" s="13">
        <f>IFERROR(INDEX('Items (helper)'!$A$3:$A$92,MATCH(LARGE('Items (helper)'!$D$3:$D$92,7),'Items (helper)'!$D$3:$D$92,0)),"")</f>
      </c>
      <c r="C95" s="13">
        <f>IFERROR(INDEX('Items (helper)'!$B$3:$B$92,MATCH(LARGE('Items (helper)'!$D$3:$D$92,7),'Items (helper)'!$D$3:$D$92,0)),"")</f>
      </c>
      <c r="G95" s="16">
        <f>IFERROR(INDEX('Items (helper)'!$C$3:$C$92,MATCH(LARGE('Items (helper)'!$D$3:$D$92,7),'Items (helper)'!$D$3:$D$92,0)),"")</f>
      </c>
    </row>
    <row r="96">
      <c r="A96" s="19">
        <v>8</v>
      </c>
      <c r="B96" s="13">
        <f>IFERROR(INDEX('Items (helper)'!$A$3:$A$92,MATCH(LARGE('Items (helper)'!$D$3:$D$92,8),'Items (helper)'!$D$3:$D$92,0)),"")</f>
      </c>
      <c r="C96" s="13">
        <f>IFERROR(INDEX('Items (helper)'!$B$3:$B$92,MATCH(LARGE('Items (helper)'!$D$3:$D$92,8),'Items (helper)'!$D$3:$D$92,0)),"")</f>
      </c>
      <c r="G96" s="16">
        <f>IFERROR(INDEX('Items (helper)'!$C$3:$C$92,MATCH(LARGE('Items (helper)'!$D$3:$D$92,8),'Items (helper)'!$D$3:$D$92,0)),"")</f>
      </c>
    </row>
    <row r="97">
      <c r="A97" s="19">
        <v>9</v>
      </c>
      <c r="B97" s="13">
        <f>IFERROR(INDEX('Items (helper)'!$A$3:$A$92,MATCH(LARGE('Items (helper)'!$D$3:$D$92,9),'Items (helper)'!$D$3:$D$92,0)),"")</f>
      </c>
      <c r="C97" s="13">
        <f>IFERROR(INDEX('Items (helper)'!$B$3:$B$92,MATCH(LARGE('Items (helper)'!$D$3:$D$92,9),'Items (helper)'!$D$3:$D$92,0)),"")</f>
      </c>
      <c r="G97" s="16">
        <f>IFERROR(INDEX('Items (helper)'!$C$3:$C$92,MATCH(LARGE('Items (helper)'!$D$3:$D$92,9),'Items (helper)'!$D$3:$D$92,0)),"")</f>
      </c>
    </row>
    <row r="98">
      <c r="A98" s="19">
        <v>10</v>
      </c>
      <c r="B98" s="13">
        <f>IFERROR(INDEX('Items (helper)'!$A$3:$A$92,MATCH(LARGE('Items (helper)'!$D$3:$D$92,10),'Items (helper)'!$D$3:$D$92,0)),"")</f>
      </c>
      <c r="C98" s="13">
        <f>IFERROR(INDEX('Items (helper)'!$B$3:$B$92,MATCH(LARGE('Items (helper)'!$D$3:$D$92,10),'Items (helper)'!$D$3:$D$92,0)),"")</f>
      </c>
      <c r="G98" s="16">
        <f>IFERROR(INDEX('Items (helper)'!$C$3:$C$92,MATCH(LARGE('Items (helper)'!$D$3:$D$92,10),'Items (helper)'!$D$3:$D$92,0)),"")</f>
      </c>
    </row>
  </sheetData>
  <sheetProtection sheet="1" objects="1" scenarios="1" formatColumns="0" formatRows="0" insertRows="1" deleteRows="1" sort="0" autoFilter="0"/>
  <mergeCells count="39">
    <mergeCell ref="A2:N2"/>
    <mergeCell ref="E53:H53"/>
    <mergeCell ref="E54:H54"/>
    <mergeCell ref="E55:H55"/>
    <mergeCell ref="E56:H56"/>
    <mergeCell ref="E57:H57"/>
    <mergeCell ref="E58:H58"/>
    <mergeCell ref="E59:H59"/>
    <mergeCell ref="E60:H60"/>
    <mergeCell ref="E61:H61"/>
    <mergeCell ref="E62:H62"/>
    <mergeCell ref="E63:H63"/>
    <mergeCell ref="E64:H64"/>
    <mergeCell ref="E65:H65"/>
    <mergeCell ref="E66:H66"/>
    <mergeCell ref="E67:H67"/>
    <mergeCell ref="E68:H68"/>
    <mergeCell ref="A72:J72"/>
    <mergeCell ref="E74:H74"/>
    <mergeCell ref="E75:H75"/>
    <mergeCell ref="E76:H76"/>
    <mergeCell ref="E77:H77"/>
    <mergeCell ref="E78:H78"/>
    <mergeCell ref="E79:H79"/>
    <mergeCell ref="E80:H80"/>
    <mergeCell ref="E81:H81"/>
    <mergeCell ref="E82:H82"/>
    <mergeCell ref="E83:H83"/>
    <mergeCell ref="C88:F88"/>
    <mergeCell ref="C89:F89"/>
    <mergeCell ref="C90:F90"/>
    <mergeCell ref="C91:F91"/>
    <mergeCell ref="C92:F92"/>
    <mergeCell ref="C93:F93"/>
    <mergeCell ref="C94:F94"/>
    <mergeCell ref="C95:F95"/>
    <mergeCell ref="C96:F96"/>
    <mergeCell ref="C97:F97"/>
    <mergeCell ref="C98:F98"/>
  </mergeCells>
  <conditionalFormatting sqref="H10:H39">
    <cfRule type="expression" dxfId="0" priority="1">
      <formula>H10="Over"</formula>
    </cfRule>
  </conditionalFormatting>
  <conditionalFormatting sqref="H10:H39">
    <cfRule type="expression" dxfId="1" priority="2">
      <formula>H10="Watch"</formula>
    </cfRule>
  </conditionalFormatting>
  <conditionalFormatting sqref="H10:H39">
    <cfRule type="expression" dxfId="2" priority="3">
      <formula>H10="On track"</formula>
    </cfRule>
  </conditionalFormatting>
  <conditionalFormatting sqref="H10:H39">
    <cfRule type="expression" dxfId="3" priority="4">
      <formula>H10="No return"</formula>
    </cfRule>
  </conditionalFormatting>
  <conditionalFormatting sqref="M10:M39">
    <cfRule type="expression" dxfId="1" priority="5">
      <formula>OR(M10="Front-loaded",M10="Year-end surge")</formula>
    </cfRule>
  </conditionalFormatting>
  <conditionalFormatting sqref="F10:F39">
    <cfRule type="expression" dxfId="0" priority="6">
      <formula>AND(ISNUMBER(F10),F10&lt;0)</formula>
    </cfRule>
  </conditionalFormatting>
  <pageMargins left="0.5" right="0.5" top="0.6" bottom="0.7" header="0.3" footer="0.3"/>
  <pageSetup paperSize="1" orientation="landscape" fitToWidth="1" fitToHeight="0"/>
  <headerFooter>
    <oddFooter>&amp;L&amp;8Downloaded from humanprincipals.com. Free to use and adapt for your school.&amp;R&amp;8&amp;P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4A7F57"/>
    <pageSetUpPr fitToPage="1"/>
  </sheetPr>
  <sheetViews>
    <sheetView workbookViewId="0" zoomScale="100"/>
  </sheetViews>
  <sheetFormatPr defaultRowHeight="16"/>
  <cols>
    <col min="1" max="1" width="34" customWidth="1"/>
    <col min="2" max="2" width="16" customWidth="1"/>
    <col min="3" max="3" width="10" customWidth="1"/>
    <col min="4" max="4" width="34" customWidth="1"/>
    <col min="5" max="5" width="16" customWidth="1"/>
  </cols>
  <sheetData>
    <row r="1">
      <c r="A1" s="3" t="inlineStr">
        <is>
          <t xml:space="preserve">Department detail</t>
        </is>
      </c>
    </row>
    <row r="3">
      <c r="A3" s="15" t="inlineStr">
        <is>
          <t xml:space="preserve">Department</t>
        </is>
      </c>
      <c r="B3" s="23"/>
    </row>
    <row r="4">
      <c r="A4" s="7">
        <f>IF($B$3="","",IF(ISNA(MATCH($B$3,'Returns'!$E$6:$E$35,0)),"No return received for this department yet.",""))</f>
      </c>
    </row>
    <row r="6">
      <c r="A6" s="15" t="inlineStr">
        <is>
          <t xml:space="preserve">Allocation</t>
        </is>
      </c>
      <c r="B6" s="16">
        <f>IFERROR(INDEX('Returns'!$G$6:$G$35,MATCH($B$3,'Returns'!$E$6:$E$35,0)),"")</f>
      </c>
    </row>
    <row r="7">
      <c r="A7" s="15" t="inlineStr">
        <is>
          <t xml:space="preserve">Committed</t>
        </is>
      </c>
      <c r="B7" s="16">
        <f>IFERROR(INDEX('Returns'!$I$6:$I$35,MATCH($B$3,'Returns'!$E$6:$E$35,0)),"")</f>
      </c>
    </row>
    <row r="8">
      <c r="A8" s="15" t="inlineStr">
        <is>
          <t xml:space="preserve">Spent</t>
        </is>
      </c>
      <c r="B8" s="16">
        <f>IFERROR(INDEX('Returns'!$J$6:$J$35,MATCH($B$3,'Returns'!$E$6:$E$35,0)),"")</f>
      </c>
    </row>
    <row r="9">
      <c r="A9" s="15" t="inlineStr">
        <is>
          <t xml:space="preserve">Remaining</t>
        </is>
      </c>
      <c r="B9" s="16">
        <f>IFERROR(INDEX('Returns'!$K$6:$K$35,MATCH($B$3,'Returns'!$E$6:$E$35,0)),"")</f>
      </c>
    </row>
    <row r="10">
      <c r="A10" s="15" t="inlineStr">
        <is>
          <t xml:space="preserve">Updated</t>
        </is>
      </c>
      <c r="B10" s="19">
        <f>IFERROR(INDEX('Returns'!$BQ$6:$BQ$35,MATCH($B$3,'Returns'!$E$6:$E$35,0)),"")</f>
      </c>
    </row>
    <row r="12">
      <c r="A12" s="4" t="inlineStr">
        <is>
          <t xml:space="preserve">Spending by quarter</t>
        </is>
      </c>
    </row>
    <row r="13">
      <c r="A13" s="15" t="inlineStr">
        <is>
          <t xml:space="preserve">Q1</t>
        </is>
      </c>
      <c r="B13" s="16">
        <f>IFERROR(INDEX('Returns'!$L$6:$L$35,MATCH($B$3,'Returns'!$E$6:$E$35,0)),"")</f>
      </c>
      <c r="D13" s="20">
        <f>IF(N(IF(SUM($B$13:$B$16)=0,0,B13/SUM($B$13:$B$16)))&lt;=0,"",REPT("▇",ROUND(MIN(1,IF(SUM($B$13:$B$16)=0,0,B13/SUM($B$13:$B$16)))*25,0)))</f>
      </c>
    </row>
    <row r="14">
      <c r="A14" s="15" t="inlineStr">
        <is>
          <t xml:space="preserve">Q2</t>
        </is>
      </c>
      <c r="B14" s="16">
        <f>IFERROR(INDEX('Returns'!$M$6:$M$35,MATCH($B$3,'Returns'!$E$6:$E$35,0)),"")</f>
      </c>
      <c r="D14" s="20">
        <f>IF(N(IF(SUM($B$13:$B$16)=0,0,B14/SUM($B$13:$B$16)))&lt;=0,"",REPT("▇",ROUND(MIN(1,IF(SUM($B$13:$B$16)=0,0,B14/SUM($B$13:$B$16)))*25,0)))</f>
      </c>
    </row>
    <row r="15">
      <c r="A15" s="15" t="inlineStr">
        <is>
          <t xml:space="preserve">Q3</t>
        </is>
      </c>
      <c r="B15" s="16">
        <f>IFERROR(INDEX('Returns'!$N$6:$N$35,MATCH($B$3,'Returns'!$E$6:$E$35,0)),"")</f>
      </c>
      <c r="D15" s="20">
        <f>IF(N(IF(SUM($B$13:$B$16)=0,0,B15/SUM($B$13:$B$16)))&lt;=0,"",REPT("▇",ROUND(MIN(1,IF(SUM($B$13:$B$16)=0,0,B15/SUM($B$13:$B$16)))*25,0)))</f>
      </c>
    </row>
    <row r="16">
      <c r="A16" s="15" t="inlineStr">
        <is>
          <t xml:space="preserve">Q4</t>
        </is>
      </c>
      <c r="B16" s="16">
        <f>IFERROR(INDEX('Returns'!$O$6:$O$35,MATCH($B$3,'Returns'!$E$6:$E$35,0)),"")</f>
      </c>
      <c r="D16" s="20">
        <f>IF(N(IF(SUM($B$13:$B$16)=0,0,B16/SUM($B$13:$B$16)))&lt;=0,"",REPT("▇",ROUND(MIN(1,IF(SUM($B$13:$B$16)=0,0,B16/SUM($B$13:$B$16)))*25,0)))</f>
      </c>
    </row>
    <row r="18">
      <c r="A18" s="4" t="inlineStr">
        <is>
          <t xml:space="preserve">School budget lines</t>
        </is>
      </c>
      <c r="D18" s="4" t="inlineStr">
        <is>
          <t xml:space="preserve">Subject-specific lines</t>
        </is>
      </c>
    </row>
    <row r="19">
      <c r="A19" s="12" t="inlineStr">
        <is>
          <t xml:space="preserve">Line</t>
        </is>
      </c>
      <c r="B19" s="12" t="inlineStr">
        <is>
          <t xml:space="preserve">Committed + spent</t>
        </is>
      </c>
      <c r="D19" s="12" t="inlineStr">
        <is>
          <t xml:space="preserve">Line</t>
        </is>
      </c>
      <c r="E19" s="12" t="inlineStr">
        <is>
          <t xml:space="preserve">Committed + spent</t>
        </is>
      </c>
    </row>
    <row r="20">
      <c r="A20" s="13">
        <f>'Budget lines'!$B$5&amp;""</f>
      </c>
      <c r="B20" s="16">
        <f>IFERROR(INDEX('Returns'!$P$6:$P$35,MATCH($B$3,'Returns'!$E$6:$E$35,0)),"")</f>
      </c>
      <c r="D20" s="13">
        <f>IFERROR(INDEX('Returns'!$AV$6:$AV$35,MATCH($B$3,'Returns'!$E$6:$E$35,0)),"")</f>
      </c>
      <c r="E20" s="16">
        <f>IFERROR(INDEX('Returns'!$AW$6:$AW$35,MATCH($B$3,'Returns'!$E$6:$E$35,0)),"")</f>
      </c>
    </row>
    <row r="21">
      <c r="A21" s="13">
        <f>'Budget lines'!$B$6&amp;""</f>
      </c>
      <c r="B21" s="16">
        <f>IFERROR(INDEX('Returns'!$Q$6:$Q$35,MATCH($B$3,'Returns'!$E$6:$E$35,0)),"")</f>
      </c>
      <c r="D21" s="13">
        <f>IFERROR(INDEX('Returns'!$AX$6:$AX$35,MATCH($B$3,'Returns'!$E$6:$E$35,0)),"")</f>
      </c>
      <c r="E21" s="16">
        <f>IFERROR(INDEX('Returns'!$AY$6:$AY$35,MATCH($B$3,'Returns'!$E$6:$E$35,0)),"")</f>
      </c>
    </row>
    <row r="22">
      <c r="A22" s="13">
        <f>'Budget lines'!$B$7&amp;""</f>
      </c>
      <c r="B22" s="16">
        <f>IFERROR(INDEX('Returns'!$R$6:$R$35,MATCH($B$3,'Returns'!$E$6:$E$35,0)),"")</f>
      </c>
      <c r="D22" s="13">
        <f>IFERROR(INDEX('Returns'!$AZ$6:$AZ$35,MATCH($B$3,'Returns'!$E$6:$E$35,0)),"")</f>
      </c>
      <c r="E22" s="16">
        <f>IFERROR(INDEX('Returns'!$BA$6:$BA$35,MATCH($B$3,'Returns'!$E$6:$E$35,0)),"")</f>
      </c>
    </row>
    <row r="23">
      <c r="A23" s="13">
        <f>'Budget lines'!$B$8&amp;""</f>
      </c>
      <c r="B23" s="16">
        <f>IFERROR(INDEX('Returns'!$S$6:$S$35,MATCH($B$3,'Returns'!$E$6:$E$35,0)),"")</f>
      </c>
      <c r="D23" s="13">
        <f>IFERROR(INDEX('Returns'!$BB$6:$BB$35,MATCH($B$3,'Returns'!$E$6:$E$35,0)),"")</f>
      </c>
      <c r="E23" s="16">
        <f>IFERROR(INDEX('Returns'!$BC$6:$BC$35,MATCH($B$3,'Returns'!$E$6:$E$35,0)),"")</f>
      </c>
    </row>
    <row r="24">
      <c r="A24" s="13">
        <f>'Budget lines'!$B$9&amp;""</f>
      </c>
      <c r="B24" s="16">
        <f>IFERROR(INDEX('Returns'!$T$6:$T$35,MATCH($B$3,'Returns'!$E$6:$E$35,0)),"")</f>
      </c>
      <c r="D24" s="13">
        <f>IFERROR(INDEX('Returns'!$BD$6:$BD$35,MATCH($B$3,'Returns'!$E$6:$E$35,0)),"")</f>
      </c>
      <c r="E24" s="16">
        <f>IFERROR(INDEX('Returns'!$BE$6:$BE$35,MATCH($B$3,'Returns'!$E$6:$E$35,0)),"")</f>
      </c>
    </row>
    <row r="25">
      <c r="A25" s="13">
        <f>'Budget lines'!$B$10&amp;""</f>
      </c>
      <c r="B25" s="16">
        <f>IFERROR(INDEX('Returns'!$U$6:$U$35,MATCH($B$3,'Returns'!$E$6:$E$35,0)),"")</f>
      </c>
      <c r="D25" s="13">
        <f>IFERROR(INDEX('Returns'!$BF$6:$BF$35,MATCH($B$3,'Returns'!$E$6:$E$35,0)),"")</f>
      </c>
      <c r="E25" s="16">
        <f>IFERROR(INDEX('Returns'!$BG$6:$BG$35,MATCH($B$3,'Returns'!$E$6:$E$35,0)),"")</f>
      </c>
    </row>
    <row r="26">
      <c r="A26" s="13">
        <f>'Budget lines'!$B$11&amp;""</f>
      </c>
      <c r="B26" s="16">
        <f>IFERROR(INDEX('Returns'!$V$6:$V$35,MATCH($B$3,'Returns'!$E$6:$E$35,0)),"")</f>
      </c>
      <c r="D26" s="13">
        <f>IFERROR(INDEX('Returns'!$BH$6:$BH$35,MATCH($B$3,'Returns'!$E$6:$E$35,0)),"")</f>
      </c>
      <c r="E26" s="16">
        <f>IFERROR(INDEX('Returns'!$BI$6:$BI$35,MATCH($B$3,'Returns'!$E$6:$E$35,0)),"")</f>
      </c>
    </row>
    <row r="27">
      <c r="A27" s="13">
        <f>'Budget lines'!$B$12&amp;""</f>
      </c>
      <c r="B27" s="16">
        <f>IFERROR(INDEX('Returns'!$W$6:$W$35,MATCH($B$3,'Returns'!$E$6:$E$35,0)),"")</f>
      </c>
      <c r="D27" s="13">
        <f>IFERROR(INDEX('Returns'!$BJ$6:$BJ$35,MATCH($B$3,'Returns'!$E$6:$E$35,0)),"")</f>
      </c>
      <c r="E27" s="16">
        <f>IFERROR(INDEX('Returns'!$BK$6:$BK$35,MATCH($B$3,'Returns'!$E$6:$E$35,0)),"")</f>
      </c>
    </row>
    <row r="28">
      <c r="A28" s="13">
        <f>'Budget lines'!$B$13&amp;""</f>
      </c>
      <c r="B28" s="16">
        <f>IFERROR(INDEX('Returns'!$X$6:$X$35,MATCH($B$3,'Returns'!$E$6:$E$35,0)),"")</f>
      </c>
      <c r="D28" s="13">
        <f>IFERROR(INDEX('Returns'!$BL$6:$BL$35,MATCH($B$3,'Returns'!$E$6:$E$35,0)),"")</f>
      </c>
      <c r="E28" s="16">
        <f>IFERROR(INDEX('Returns'!$BM$6:$BM$35,MATCH($B$3,'Returns'!$E$6:$E$35,0)),"")</f>
      </c>
    </row>
    <row r="29">
      <c r="A29" s="13">
        <f>'Budget lines'!$B$14&amp;""</f>
      </c>
      <c r="B29" s="16">
        <f>IFERROR(INDEX('Returns'!$Y$6:$Y$35,MATCH($B$3,'Returns'!$E$6:$E$35,0)),"")</f>
      </c>
      <c r="D29" s="13">
        <f>IFERROR(INDEX('Returns'!$BN$6:$BN$35,MATCH($B$3,'Returns'!$E$6:$E$35,0)),"")</f>
      </c>
      <c r="E29" s="16">
        <f>IFERROR(INDEX('Returns'!$BO$6:$BO$35,MATCH($B$3,'Returns'!$E$6:$E$35,0)),"")</f>
      </c>
    </row>
    <row r="30">
      <c r="A30" s="13">
        <f>'Budget lines'!$B$15&amp;""</f>
      </c>
      <c r="B30" s="16">
        <f>IFERROR(INDEX('Returns'!$Z$6:$Z$35,MATCH($B$3,'Returns'!$E$6:$E$35,0)),"")</f>
      </c>
    </row>
    <row r="31">
      <c r="A31" s="13">
        <f>'Budget lines'!$B$16&amp;""</f>
      </c>
      <c r="B31" s="16">
        <f>IFERROR(INDEX('Returns'!$AA$6:$AA$35,MATCH($B$3,'Returns'!$E$6:$E$35,0)),"")</f>
      </c>
    </row>
    <row r="32">
      <c r="A32" s="13">
        <f>'Budget lines'!$B$17&amp;""</f>
      </c>
      <c r="B32" s="16">
        <f>IFERROR(INDEX('Returns'!$AB$6:$AB$35,MATCH($B$3,'Returns'!$E$6:$E$35,0)),"")</f>
      </c>
    </row>
    <row r="33">
      <c r="A33" s="13">
        <f>'Budget lines'!$B$18&amp;""</f>
      </c>
      <c r="B33" s="16">
        <f>IFERROR(INDEX('Returns'!$AC$6:$AC$35,MATCH($B$3,'Returns'!$E$6:$E$35,0)),"")</f>
      </c>
    </row>
    <row r="34">
      <c r="A34" s="13">
        <f>'Budget lines'!$B$19&amp;""</f>
      </c>
      <c r="B34" s="16">
        <f>IFERROR(INDEX('Returns'!$AD$6:$AD$35,MATCH($B$3,'Returns'!$E$6:$E$35,0)),"")</f>
      </c>
    </row>
    <row r="36">
      <c r="A36" s="4" t="inlineStr">
        <is>
          <t xml:space="preserve">By strategic priority</t>
        </is>
      </c>
      <c r="D36" s="4" t="inlineStr">
        <is>
          <t xml:space="preserve">Biggest purchases</t>
        </is>
      </c>
    </row>
    <row r="37">
      <c r="A37" s="12" t="inlineStr">
        <is>
          <t xml:space="preserve">Priority</t>
        </is>
      </c>
      <c r="B37" s="12" t="inlineStr">
        <is>
          <t xml:space="preserve">Committed + spent</t>
        </is>
      </c>
      <c r="D37" s="12" t="inlineStr">
        <is>
          <t xml:space="preserve">Purchase</t>
        </is>
      </c>
      <c r="E37" s="12" t="inlineStr">
        <is>
          <t xml:space="preserve">Committed + spent</t>
        </is>
      </c>
    </row>
    <row r="38">
      <c r="A38" s="13">
        <f>IF('Strategic plan'!$B$5="","SP1",'Strategic plan'!$B$5)</f>
      </c>
      <c r="B38" s="16">
        <f>IFERROR(INDEX('Returns'!$AF$6:$AF$35,MATCH($B$3,'Returns'!$E$6:$E$35,0)),"")</f>
      </c>
      <c r="D38" s="13">
        <f>IFERROR(INDEX('Returns'!$AP$6:$AP$35,MATCH($B$3,'Returns'!$E$6:$E$35,0)),"")</f>
      </c>
      <c r="E38" s="16">
        <f>IFERROR(INDEX('Returns'!$AQ$6:$AQ$35,MATCH($B$3,'Returns'!$E$6:$E$35,0)),"")</f>
      </c>
    </row>
    <row r="39">
      <c r="A39" s="13">
        <f>IF('Strategic plan'!$B$6="","SP2",'Strategic plan'!$B$6)</f>
      </c>
      <c r="B39" s="16">
        <f>IFERROR(INDEX('Returns'!$AG$6:$AG$35,MATCH($B$3,'Returns'!$E$6:$E$35,0)),"")</f>
      </c>
      <c r="D39" s="13">
        <f>IFERROR(INDEX('Returns'!$AR$6:$AR$35,MATCH($B$3,'Returns'!$E$6:$E$35,0)),"")</f>
      </c>
      <c r="E39" s="16">
        <f>IFERROR(INDEX('Returns'!$AS$6:$AS$35,MATCH($B$3,'Returns'!$E$6:$E$35,0)),"")</f>
      </c>
    </row>
    <row r="40">
      <c r="A40" s="13">
        <f>IF('Strategic plan'!$B$7="","SP3",'Strategic plan'!$B$7)</f>
      </c>
      <c r="B40" s="16">
        <f>IFERROR(INDEX('Returns'!$AH$6:$AH$35,MATCH($B$3,'Returns'!$E$6:$E$35,0)),"")</f>
      </c>
      <c r="D40" s="13">
        <f>IFERROR(INDEX('Returns'!$AT$6:$AT$35,MATCH($B$3,'Returns'!$E$6:$E$35,0)),"")</f>
      </c>
      <c r="E40" s="16">
        <f>IFERROR(INDEX('Returns'!$AU$6:$AU$35,MATCH($B$3,'Returns'!$E$6:$E$35,0)),"")</f>
      </c>
    </row>
    <row r="41">
      <c r="A41" s="13">
        <f>IF('Strategic plan'!$B$8="","SP4",'Strategic plan'!$B$8)</f>
      </c>
      <c r="B41" s="16">
        <f>IFERROR(INDEX('Returns'!$AI$6:$AI$35,MATCH($B$3,'Returns'!$E$6:$E$35,0)),"")</f>
      </c>
    </row>
    <row r="42">
      <c r="A42" s="13">
        <f>IF('Strategic plan'!$B$9="","SP5",'Strategic plan'!$B$9)</f>
      </c>
      <c r="B42" s="16">
        <f>IFERROR(INDEX('Returns'!$AJ$6:$AJ$35,MATCH($B$3,'Returns'!$E$6:$E$35,0)),"")</f>
      </c>
    </row>
    <row r="43">
      <c r="A43" s="13">
        <f>IF('Strategic plan'!$B$10="","SP6",'Strategic plan'!$B$10)</f>
      </c>
      <c r="B43" s="16">
        <f>IFERROR(INDEX('Returns'!$AK$6:$AK$35,MATCH($B$3,'Returns'!$E$6:$E$35,0)),"")</f>
      </c>
    </row>
    <row r="44">
      <c r="A44" s="13">
        <f>IF('Strategic plan'!$B$11="","SP7",'Strategic plan'!$B$11)</f>
      </c>
      <c r="B44" s="16">
        <f>IFERROR(INDEX('Returns'!$AL$6:$AL$35,MATCH($B$3,'Returns'!$E$6:$E$35,0)),"")</f>
      </c>
    </row>
    <row r="45">
      <c r="A45" s="13">
        <f>IF('Strategic plan'!$B$12="","SP8",'Strategic plan'!$B$12)</f>
      </c>
      <c r="B45" s="16">
        <f>IFERROR(INDEX('Returns'!$AM$6:$AM$35,MATCH($B$3,'Returns'!$E$6:$E$35,0)),"")</f>
      </c>
    </row>
    <row r="46">
      <c r="A46" s="13" t="inlineStr">
        <is>
          <t xml:space="preserve">Day-to-day running</t>
        </is>
      </c>
      <c r="B46" s="16">
        <f>IFERROR(INDEX('Returns'!$AN$6:$AN$35,MATCH($B$3,'Returns'!$E$6:$E$35,0)),"")</f>
      </c>
    </row>
    <row r="47">
      <c r="A47" s="13" t="inlineStr">
        <is>
          <t xml:space="preserve">Not tagged</t>
        </is>
      </c>
      <c r="B47" s="16">
        <f>IFERROR(INDEX('Returns'!$AO$6:$AO$35,MATCH($B$3,'Returns'!$E$6:$E$35,0)),"")</f>
      </c>
    </row>
  </sheetData>
  <sheetProtection sheet="1" objects="1" scenarios="1" formatColumns="0" formatRows="0" insertRows="1" deleteRows="1" sort="0" autoFilter="0"/>
  <mergeCells count="2">
    <mergeCell ref="B3:D3"/>
    <mergeCell ref="A4:E4"/>
  </mergeCells>
  <dataValidations count="1">
    <dataValidation type="list" allowBlank="1" showErrorMessage="1" sqref="B3">
      <formula1>DeptNames</formula1>
    </dataValidation>
  </dataValidations>
  <pageMargins left="0.5" right="0.5" top="0.6" bottom="0.7" header="0.3" footer="0.3"/>
  <pageSetup paperSize="1" orientation="portrait" fitToWidth="1" fitToHeight="0"/>
  <headerFooter>
    <oddFooter>&amp;L&amp;8Downloaded from humanprincipals.com. Free to use and adapt for your school.&amp;R&amp;8&amp;P / &amp;N</oddFooter>
  </headerFooter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School finance</dc:title>
  <dc:creator>Human Principals (humanprincipals.com)</dc:creator>
  <cp:lastModifiedBy>Human Principals (humanprincipals.com)</cp:lastModifiedBy>
  <dc:language>en-US</dc:language>
  <dcterms:created xsi:type="dcterms:W3CDTF">2026-10-11T12:36:57Z</dcterms:created>
  <dcterms:modified xsi:type="dcterms:W3CDTF">2026-10-11T12:36:57Z</dcterms:modified>
</cp:coreProperties>
</file>